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corp\corpdata\Electric_Rates_Group\Proceedings\GRC\2019 GRC P2\2020-2022 GRC P2 - Jan 2020 Refresh\Ch2 - Revenue Allocations\Workpapers\Final_Submitted\"/>
    </mc:Choice>
  </mc:AlternateContent>
  <xr:revisionPtr revIDLastSave="0" documentId="8_{CEBDE37D-6DA7-47C8-90C9-154ACD8979F2}" xr6:coauthVersionLast="44" xr6:coauthVersionMax="44" xr10:uidLastSave="{00000000-0000-0000-0000-000000000000}"/>
  <bookViews>
    <workbookView xWindow="28680" yWindow="-135" windowWidth="29040" windowHeight="15840" tabRatio="783" firstSheet="6" activeTab="19" xr2:uid="{00000000-000D-0000-FFFF-FFFF00000000}"/>
  </bookViews>
  <sheets>
    <sheet name="Description" sheetId="28" r:id="rId1"/>
    <sheet name="Distribution 1 Year" sheetId="5" r:id="rId2"/>
    <sheet name="Distribution 3 Year" sheetId="21" state="hidden" r:id="rId3"/>
    <sheet name="Misc. Programs" sheetId="27" r:id="rId4"/>
    <sheet name="Commodity" sheetId="6" r:id="rId5"/>
    <sheet name="CTC" sheetId="7" r:id="rId6"/>
    <sheet name="LGC" sheetId="12" r:id="rId7"/>
    <sheet name="Total PPP" sheetId="17" r:id="rId8"/>
    <sheet name="PPP-EE and EPEEBA" sheetId="8" r:id="rId9"/>
    <sheet name="PPP - CARE" sheetId="10" r:id="rId10"/>
    <sheet name="PPP - FERA" sheetId="32" r:id="rId11"/>
    <sheet name="PPP - ESAP" sheetId="11" r:id="rId12"/>
    <sheet name="PPP- EPIC" sheetId="9" r:id="rId13"/>
    <sheet name="PPP - SGIP" sheetId="30" r:id="rId14"/>
    <sheet name="PPP - CSI" sheetId="31" r:id="rId15"/>
    <sheet name="PPP - Food Bank" sheetId="33" r:id="rId16"/>
    <sheet name="PPP - TMNB" sheetId="34" r:id="rId17"/>
    <sheet name="Sales %" sheetId="13" r:id="rId18"/>
    <sheet name="PPP Rates" sheetId="24" r:id="rId19"/>
    <sheet name="Testimony Tables" sheetId="29" r:id="rId20"/>
  </sheets>
  <externalReferences>
    <externalReference r:id="rId21"/>
    <externalReference r:id="rId22"/>
    <externalReference r:id="rId23"/>
  </externalReferences>
  <definedNames>
    <definedName name="_______ddd5" hidden="1">{#N/A,#N/A,FALSE,"trates"}</definedName>
    <definedName name="______ddd5" hidden="1">{#N/A,#N/A,FALSE,"trates"}</definedName>
    <definedName name="_____ddd5" hidden="1">{#N/A,#N/A,FALSE,"trates"}</definedName>
    <definedName name="____ddd5" hidden="1">{#N/A,#N/A,FALSE,"trates"}</definedName>
    <definedName name="___ddd5" hidden="1">{#N/A,#N/A,FALSE,"trates"}</definedName>
    <definedName name="__ddd5" hidden="1">{#N/A,#N/A,FALSE,"trates"}</definedName>
    <definedName name="_AtRisk_SimSetting_AutomaticallyGenerateReports" hidden="1">FALSE</definedName>
    <definedName name="_AtRisk_SimSetting_AutomaticResultsDisplayMode" hidden="1">1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16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ddd5" hidden="1">{#N/A,#N/A,FALSE,"trates"}</definedName>
    <definedName name="_Fill" hidden="1">#REF!</definedName>
    <definedName name="_ftnref1" localSheetId="19">'Testimony Tables'!$C$121</definedName>
    <definedName name="_Key1" hidden="1">#REF!</definedName>
    <definedName name="_Key2" hidden="1">#REF!</definedName>
    <definedName name="_MatInverse_In" hidden="1">#REF!</definedName>
    <definedName name="_MatMult_A" hidden="1">#REF!</definedName>
    <definedName name="_MatMult_AxB" hidden="1">#REF!</definedName>
    <definedName name="_MatMult_B" hidden="1">#REF!</definedName>
    <definedName name="_Order1" hidden="1">255</definedName>
    <definedName name="_Order2" hidden="1">0</definedName>
    <definedName name="_Parse_In" hidden="1">#REF!</definedName>
    <definedName name="_Parse_Out" hidden="1">#REF!</definedName>
    <definedName name="_Sort" hidden="1">#REF!</definedName>
    <definedName name="anscount" hidden="1">1</definedName>
    <definedName name="dddd">[1]Level2!$K$2</definedName>
    <definedName name="dummy1" hidden="1">{#N/A,#N/A,FALSE,"trates"}</definedName>
    <definedName name="dummy2" hidden="1">{#N/A,#N/A,FALSE,"trates"}</definedName>
    <definedName name="dummy3" hidden="1">{#N/A,#N/A,FALSE,"trates"}</definedName>
    <definedName name="dummy4" hidden="1">{#N/A,#N/A,FALSE,"trates"}</definedName>
    <definedName name="dummy5" hidden="1">{#N/A,#N/A,FALSE,"trates"}</definedName>
    <definedName name="InvoiceType">[2]Level2!$K$2</definedName>
    <definedName name="jjj" hidden="1">#REF!</definedName>
    <definedName name="jkl" hidden="1">{#N/A,#N/A,FALSE,"trates"}</definedName>
    <definedName name="limcount" hidden="1">1</definedName>
    <definedName name="_xlnm.Print_Area">#REF!</definedName>
    <definedName name="Print_Area_MI">#REF!</definedName>
    <definedName name="Print_Area2">#REF!</definedName>
    <definedName name="RiskAfterRecalcMacro" hidden="1">"'10 Year Model.xls'!RiskSim"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TRUE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FALSE</definedName>
    <definedName name="sencount" hidden="1">2</definedName>
    <definedName name="wrn.BL." hidden="1">{#N/A,#N/A,FALSE,"trates"}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12" i="29" l="1"/>
  <c r="G211" i="29"/>
  <c r="G210" i="29"/>
  <c r="G209" i="29"/>
  <c r="G208" i="29"/>
  <c r="G207" i="29"/>
  <c r="F212" i="29"/>
  <c r="F211" i="29"/>
  <c r="F210" i="29"/>
  <c r="F209" i="29"/>
  <c r="F208" i="29"/>
  <c r="F207" i="29"/>
  <c r="F190" i="29"/>
  <c r="F188" i="29"/>
  <c r="F187" i="29"/>
  <c r="F186" i="29"/>
  <c r="F185" i="29"/>
  <c r="G190" i="29"/>
  <c r="G188" i="29"/>
  <c r="G187" i="29"/>
  <c r="G186" i="29"/>
  <c r="G185" i="29"/>
  <c r="G201" i="29"/>
  <c r="G199" i="29"/>
  <c r="G198" i="29"/>
  <c r="G197" i="29"/>
  <c r="G196" i="29"/>
  <c r="F201" i="29"/>
  <c r="F199" i="29"/>
  <c r="F198" i="29"/>
  <c r="F197" i="29"/>
  <c r="F196" i="29"/>
  <c r="C169" i="29"/>
  <c r="C168" i="29"/>
  <c r="C167" i="29"/>
  <c r="C164" i="29"/>
  <c r="C162" i="29"/>
  <c r="C161" i="29"/>
  <c r="D169" i="29"/>
  <c r="D168" i="29"/>
  <c r="D167" i="29"/>
  <c r="D164" i="29"/>
  <c r="D162" i="29"/>
  <c r="D161" i="29"/>
  <c r="G153" i="29"/>
  <c r="F153" i="29"/>
  <c r="E153" i="29"/>
  <c r="D153" i="29"/>
  <c r="C153" i="29"/>
  <c r="M127" i="29" l="1"/>
  <c r="M126" i="29"/>
  <c r="C130" i="29"/>
  <c r="C129" i="29"/>
  <c r="C128" i="29"/>
  <c r="C127" i="29"/>
  <c r="C126" i="29"/>
  <c r="C125" i="29"/>
  <c r="C123" i="29"/>
  <c r="C122" i="29"/>
  <c r="F95" i="29"/>
  <c r="F94" i="29"/>
  <c r="F93" i="29"/>
  <c r="F92" i="29"/>
  <c r="F91" i="29"/>
  <c r="F90" i="29"/>
  <c r="G95" i="29"/>
  <c r="F130" i="29" s="1"/>
  <c r="G94" i="29"/>
  <c r="F129" i="29" s="1"/>
  <c r="G93" i="29"/>
  <c r="G92" i="29"/>
  <c r="F125" i="29" s="1"/>
  <c r="G91" i="29"/>
  <c r="G90" i="29"/>
  <c r="F122" i="29" s="1"/>
  <c r="M130" i="29"/>
  <c r="M129" i="29"/>
  <c r="M128" i="29"/>
  <c r="M125" i="29"/>
  <c r="M123" i="29"/>
  <c r="M122" i="29"/>
  <c r="I130" i="29"/>
  <c r="I129" i="29"/>
  <c r="I128" i="29"/>
  <c r="I125" i="29"/>
  <c r="I123" i="29"/>
  <c r="I122" i="29"/>
  <c r="L130" i="29"/>
  <c r="L129" i="29"/>
  <c r="L128" i="29"/>
  <c r="L125" i="29"/>
  <c r="L123" i="29"/>
  <c r="L122" i="29"/>
  <c r="K130" i="29"/>
  <c r="K129" i="29"/>
  <c r="K128" i="29"/>
  <c r="K125" i="29"/>
  <c r="K123" i="29"/>
  <c r="K122" i="29"/>
  <c r="J130" i="29"/>
  <c r="J129" i="29"/>
  <c r="J128" i="29"/>
  <c r="J125" i="29"/>
  <c r="J123" i="29"/>
  <c r="J122" i="29"/>
  <c r="H126" i="29"/>
  <c r="H127" i="29"/>
  <c r="H128" i="29"/>
  <c r="H129" i="29"/>
  <c r="H130" i="29"/>
  <c r="H125" i="29"/>
  <c r="H123" i="29"/>
  <c r="H122" i="29"/>
  <c r="G130" i="29"/>
  <c r="G129" i="29"/>
  <c r="G128" i="29"/>
  <c r="G125" i="29"/>
  <c r="G123" i="29"/>
  <c r="G122" i="29"/>
  <c r="F128" i="29"/>
  <c r="F123" i="29"/>
  <c r="D129" i="29"/>
  <c r="E129" i="29"/>
  <c r="E130" i="29"/>
  <c r="E128" i="29"/>
  <c r="E125" i="29"/>
  <c r="E123" i="29"/>
  <c r="E122" i="29"/>
  <c r="D130" i="29"/>
  <c r="D128" i="29"/>
  <c r="D125" i="29"/>
  <c r="D123" i="29"/>
  <c r="D122" i="29"/>
  <c r="F106" i="29"/>
  <c r="F105" i="29"/>
  <c r="F104" i="29"/>
  <c r="F103" i="29"/>
  <c r="F102" i="29"/>
  <c r="F101" i="29"/>
  <c r="G106" i="29"/>
  <c r="G105" i="29"/>
  <c r="G104" i="29"/>
  <c r="G103" i="29"/>
  <c r="G102" i="29"/>
  <c r="G101" i="29"/>
  <c r="G84" i="29"/>
  <c r="G82" i="29"/>
  <c r="G81" i="29"/>
  <c r="G80" i="29"/>
  <c r="G79" i="29"/>
  <c r="F84" i="29"/>
  <c r="F82" i="29"/>
  <c r="F81" i="29"/>
  <c r="F80" i="29"/>
  <c r="F79" i="29"/>
  <c r="F73" i="29"/>
  <c r="F71" i="29"/>
  <c r="F70" i="29"/>
  <c r="F69" i="29"/>
  <c r="F68" i="29"/>
  <c r="G73" i="29"/>
  <c r="G71" i="29"/>
  <c r="G70" i="29"/>
  <c r="G69" i="29"/>
  <c r="G68" i="29"/>
  <c r="E73" i="29" l="1"/>
  <c r="D73" i="29"/>
  <c r="C73" i="29"/>
  <c r="A39" i="28" l="1"/>
  <c r="A37" i="28"/>
  <c r="H209" i="29" l="1"/>
  <c r="H207" i="29"/>
  <c r="H211" i="29" l="1"/>
  <c r="H210" i="29"/>
  <c r="H208" i="29"/>
  <c r="H212" i="29"/>
  <c r="N130" i="29"/>
  <c r="N129" i="29"/>
  <c r="N128" i="29"/>
  <c r="N127" i="29"/>
  <c r="N125" i="29"/>
  <c r="N123" i="29"/>
  <c r="N122" i="29"/>
  <c r="K115" i="29"/>
  <c r="F103" i="24" l="1"/>
  <c r="C12" i="13"/>
  <c r="C11" i="13" l="1"/>
  <c r="C109" i="24"/>
  <c r="D108" i="24" l="1"/>
  <c r="D107" i="24"/>
  <c r="D106" i="24"/>
  <c r="D105" i="24"/>
  <c r="D104" i="24"/>
  <c r="D109" i="24" l="1"/>
  <c r="E211" i="29" l="1"/>
  <c r="E7" i="17" l="1"/>
  <c r="C207" i="29" l="1"/>
  <c r="D209" i="29" l="1"/>
  <c r="D211" i="29"/>
  <c r="D210" i="29"/>
  <c r="D208" i="29"/>
  <c r="D207" i="29"/>
  <c r="D212" i="29" l="1"/>
  <c r="C211" i="29"/>
  <c r="C210" i="29"/>
  <c r="C209" i="29"/>
  <c r="C208" i="29"/>
  <c r="C212" i="29" l="1"/>
  <c r="K20" i="17"/>
  <c r="E10" i="34"/>
  <c r="K114" i="29" s="1"/>
  <c r="E9" i="34"/>
  <c r="K113" i="29" s="1"/>
  <c r="E8" i="34"/>
  <c r="K112" i="29" s="1"/>
  <c r="E7" i="34"/>
  <c r="K111" i="29" s="1"/>
  <c r="A3" i="34"/>
  <c r="A2" i="34"/>
  <c r="A1" i="34"/>
  <c r="K19" i="17" l="1"/>
  <c r="E210" i="29"/>
  <c r="K16" i="17"/>
  <c r="E207" i="29"/>
  <c r="K18" i="17"/>
  <c r="E209" i="29"/>
  <c r="K17" i="17"/>
  <c r="E208" i="29"/>
  <c r="J13" i="29"/>
  <c r="J12" i="29"/>
  <c r="J11" i="29"/>
  <c r="J10" i="29"/>
  <c r="J9" i="29"/>
  <c r="E212" i="29" l="1"/>
  <c r="H14" i="29"/>
  <c r="H13" i="29"/>
  <c r="H12" i="29"/>
  <c r="H11" i="29"/>
  <c r="H10" i="29"/>
  <c r="H9" i="29"/>
  <c r="F14" i="29" l="1"/>
  <c r="F13" i="29"/>
  <c r="F12" i="29"/>
  <c r="F11" i="29"/>
  <c r="F10" i="29"/>
  <c r="F9" i="29"/>
  <c r="E12" i="6" l="1"/>
  <c r="D20" i="7" l="1"/>
  <c r="D19" i="7"/>
  <c r="D18" i="7"/>
  <c r="D17" i="7"/>
  <c r="D16" i="7"/>
  <c r="D15" i="7"/>
  <c r="D61" i="29" l="1"/>
  <c r="D49" i="29"/>
  <c r="C26" i="29"/>
  <c r="C19" i="7" l="1"/>
  <c r="E19" i="7" s="1"/>
  <c r="C18" i="7"/>
  <c r="C17" i="7"/>
  <c r="C16" i="7"/>
  <c r="C15" i="7"/>
  <c r="E10" i="6"/>
  <c r="C15" i="6" l="1"/>
  <c r="C20" i="6" l="1"/>
  <c r="C49" i="29" s="1"/>
  <c r="D23" i="5" l="1"/>
  <c r="C23" i="5"/>
  <c r="C7" i="5" s="1"/>
  <c r="E26" i="29"/>
  <c r="E22" i="5"/>
  <c r="E23" i="13"/>
  <c r="D12" i="5" l="1"/>
  <c r="D8" i="5"/>
  <c r="F26" i="29"/>
  <c r="D14" i="29"/>
  <c r="F98" i="24"/>
  <c r="C99" i="24" l="1"/>
  <c r="E200" i="29" l="1"/>
  <c r="D200" i="29"/>
  <c r="I20" i="17" l="1"/>
  <c r="J20" i="17"/>
  <c r="J115" i="29"/>
  <c r="A3" i="33" l="1"/>
  <c r="A2" i="33"/>
  <c r="A1" i="33"/>
  <c r="C197" i="29" l="1"/>
  <c r="C198" i="29"/>
  <c r="D84" i="24"/>
  <c r="C196" i="29"/>
  <c r="D88" i="24"/>
  <c r="C200" i="29"/>
  <c r="D87" i="24"/>
  <c r="C199" i="29"/>
  <c r="D86" i="24"/>
  <c r="D85" i="24"/>
  <c r="F88" i="24"/>
  <c r="D89" i="24" l="1"/>
  <c r="C23" i="24"/>
  <c r="C43" i="24"/>
  <c r="C201" i="29"/>
  <c r="C79" i="24"/>
  <c r="C53" i="24"/>
  <c r="C13" i="24"/>
  <c r="C66" i="24"/>
  <c r="C89" i="24"/>
  <c r="C33" i="24"/>
  <c r="D95" i="24" l="1"/>
  <c r="D96" i="24"/>
  <c r="D97" i="24"/>
  <c r="D94" i="24"/>
  <c r="D98" i="24"/>
  <c r="I115" i="29"/>
  <c r="D115" i="29"/>
  <c r="C115" i="29"/>
  <c r="D99" i="24" l="1"/>
  <c r="E189" i="29"/>
  <c r="D189" i="29"/>
  <c r="C19" i="6" l="1"/>
  <c r="C18" i="6"/>
  <c r="C17" i="6"/>
  <c r="C16" i="6"/>
  <c r="E83" i="29" l="1"/>
  <c r="E72" i="29"/>
  <c r="D21" i="6" l="1"/>
  <c r="D16" i="6" l="1"/>
  <c r="D17" i="6"/>
  <c r="D15" i="6"/>
  <c r="A3" i="32"/>
  <c r="A2" i="32"/>
  <c r="A1" i="32"/>
  <c r="C188" i="29" l="1"/>
  <c r="C185" i="29"/>
  <c r="C189" i="29"/>
  <c r="C186" i="29"/>
  <c r="C187" i="29"/>
  <c r="C190" i="29" l="1"/>
  <c r="C9" i="5" l="1"/>
  <c r="C12" i="5"/>
  <c r="C10" i="5"/>
  <c r="C8" i="5"/>
  <c r="C11" i="5"/>
  <c r="E17" i="5"/>
  <c r="A3" i="31"/>
  <c r="A2" i="31"/>
  <c r="A1" i="31"/>
  <c r="E12" i="5" l="1"/>
  <c r="G26" i="29" s="1"/>
  <c r="D26" i="29"/>
  <c r="D10" i="5"/>
  <c r="D9" i="5"/>
  <c r="D11" i="5"/>
  <c r="D7" i="5"/>
  <c r="D71" i="24"/>
  <c r="D78" i="24"/>
  <c r="D8" i="31"/>
  <c r="D74" i="24"/>
  <c r="D10" i="31"/>
  <c r="D9" i="31"/>
  <c r="D72" i="24"/>
  <c r="D7" i="31"/>
  <c r="D11" i="31"/>
  <c r="D77" i="24"/>
  <c r="D12" i="29" l="1"/>
  <c r="D9" i="29"/>
  <c r="E11" i="5"/>
  <c r="C151" i="29" s="1"/>
  <c r="D13" i="29"/>
  <c r="D10" i="29"/>
  <c r="D11" i="29"/>
  <c r="E10" i="31"/>
  <c r="H19" i="17" s="1"/>
  <c r="E8" i="31"/>
  <c r="E7" i="31"/>
  <c r="E9" i="31"/>
  <c r="E7" i="5"/>
  <c r="C147" i="29" s="1"/>
  <c r="E9" i="5"/>
  <c r="C149" i="29" s="1"/>
  <c r="E8" i="5"/>
  <c r="C148" i="29" s="1"/>
  <c r="E10" i="5"/>
  <c r="C150" i="29" s="1"/>
  <c r="E11" i="31"/>
  <c r="D79" i="24"/>
  <c r="D175" i="29" l="1"/>
  <c r="H112" i="29"/>
  <c r="H17" i="17"/>
  <c r="H114" i="29"/>
  <c r="D176" i="29"/>
  <c r="D179" i="29"/>
  <c r="D178" i="29"/>
  <c r="D177" i="29"/>
  <c r="H115" i="29"/>
  <c r="H113" i="29"/>
  <c r="H111" i="29"/>
  <c r="H18" i="17"/>
  <c r="H16" i="17"/>
  <c r="H20" i="17"/>
  <c r="D180" i="29" l="1"/>
  <c r="G42" i="24"/>
  <c r="G32" i="24" l="1"/>
  <c r="C178" i="29" l="1"/>
  <c r="C175" i="29"/>
  <c r="C179" i="29"/>
  <c r="C176" i="29"/>
  <c r="C177" i="29"/>
  <c r="E9" i="30"/>
  <c r="D61" i="24"/>
  <c r="E10" i="30"/>
  <c r="D64" i="24"/>
  <c r="E7" i="30"/>
  <c r="D58" i="24"/>
  <c r="E11" i="30"/>
  <c r="D65" i="24"/>
  <c r="E8" i="30"/>
  <c r="D59" i="24"/>
  <c r="C180" i="29" l="1"/>
  <c r="E180" i="29" s="1"/>
  <c r="E179" i="29"/>
  <c r="G115" i="29"/>
  <c r="E176" i="29"/>
  <c r="G112" i="29"/>
  <c r="E175" i="29"/>
  <c r="G111" i="29"/>
  <c r="E177" i="29"/>
  <c r="G113" i="29"/>
  <c r="E178" i="29"/>
  <c r="G114" i="29"/>
  <c r="D66" i="24"/>
  <c r="G18" i="17"/>
  <c r="G19" i="17"/>
  <c r="G20" i="17"/>
  <c r="G17" i="17"/>
  <c r="G16" i="17"/>
  <c r="A3" i="30"/>
  <c r="A2" i="30"/>
  <c r="A1" i="30"/>
  <c r="A2" i="27" l="1"/>
  <c r="C83" i="29" l="1"/>
  <c r="D83" i="29"/>
  <c r="D72" i="29" l="1"/>
  <c r="C72" i="29"/>
  <c r="E50" i="29"/>
  <c r="C50" i="29"/>
  <c r="A7" i="28" l="1"/>
  <c r="A9" i="28" s="1"/>
  <c r="A11" i="28" s="1"/>
  <c r="A13" i="28" s="1"/>
  <c r="A15" i="28" s="1"/>
  <c r="A17" i="28" s="1"/>
  <c r="A19" i="28" s="1"/>
  <c r="A21" i="28" s="1"/>
  <c r="A23" i="28" s="1"/>
  <c r="A25" i="28" s="1"/>
  <c r="A27" i="28" s="1"/>
  <c r="A29" i="28" s="1"/>
  <c r="A31" i="28" s="1"/>
  <c r="A33" i="28" s="1"/>
  <c r="A35" i="28" s="1"/>
  <c r="A41" i="28" s="1"/>
  <c r="A2" i="24" l="1"/>
  <c r="A3" i="24"/>
  <c r="A1" i="24"/>
  <c r="A2" i="13"/>
  <c r="A3" i="13"/>
  <c r="A1" i="13"/>
  <c r="A3" i="12"/>
  <c r="A2" i="12"/>
  <c r="A1" i="12"/>
  <c r="A2" i="11"/>
  <c r="A3" i="11"/>
  <c r="A1" i="11"/>
  <c r="A2" i="10"/>
  <c r="A3" i="10"/>
  <c r="A1" i="10"/>
  <c r="A2" i="9"/>
  <c r="A3" i="9"/>
  <c r="A1" i="9"/>
  <c r="A2" i="8"/>
  <c r="A3" i="8"/>
  <c r="A1" i="8"/>
  <c r="A3" i="17"/>
  <c r="A2" i="17"/>
  <c r="A1" i="17"/>
  <c r="A3" i="7"/>
  <c r="A2" i="7"/>
  <c r="A1" i="7"/>
  <c r="A3" i="6"/>
  <c r="A2" i="6"/>
  <c r="A1" i="6"/>
  <c r="A3" i="27"/>
  <c r="A1" i="27"/>
  <c r="B3" i="21"/>
  <c r="B2" i="21"/>
  <c r="B1" i="21"/>
  <c r="G37" i="24" l="1"/>
  <c r="G27" i="24"/>
  <c r="G17" i="24"/>
  <c r="F47" i="24"/>
  <c r="F37" i="24"/>
  <c r="F27" i="24"/>
  <c r="F70" i="24" s="1"/>
  <c r="F17" i="24"/>
  <c r="F57" i="24" s="1"/>
  <c r="F93" i="24" l="1"/>
  <c r="F83" i="24"/>
  <c r="E25" i="29"/>
  <c r="E24" i="29"/>
  <c r="E23" i="29"/>
  <c r="E22" i="29"/>
  <c r="C25" i="29"/>
  <c r="C24" i="29"/>
  <c r="C23" i="29"/>
  <c r="C22" i="29"/>
  <c r="E21" i="29" l="1"/>
  <c r="C21" i="29"/>
  <c r="D21" i="21"/>
  <c r="D20" i="21"/>
  <c r="D19" i="21"/>
  <c r="D18" i="21"/>
  <c r="D17" i="21"/>
  <c r="C21" i="21"/>
  <c r="C20" i="21"/>
  <c r="C19" i="21"/>
  <c r="C18" i="21"/>
  <c r="C17" i="21"/>
  <c r="E17" i="21" l="1"/>
  <c r="F17" i="21" s="1"/>
  <c r="F7" i="21" s="1"/>
  <c r="E21" i="21"/>
  <c r="F21" i="21" s="1"/>
  <c r="F11" i="21" s="1"/>
  <c r="E18" i="21"/>
  <c r="F18" i="21" s="1"/>
  <c r="F8" i="21" s="1"/>
  <c r="E19" i="21"/>
  <c r="F19" i="21" s="1"/>
  <c r="F9" i="21" s="1"/>
  <c r="E20" i="21"/>
  <c r="F20" i="21" s="1"/>
  <c r="F10" i="21" s="1"/>
  <c r="D22" i="21"/>
  <c r="C22" i="21"/>
  <c r="C7" i="21" s="1"/>
  <c r="C9" i="21" l="1"/>
  <c r="G9" i="21" s="1"/>
  <c r="G19" i="21" s="1"/>
  <c r="G7" i="21"/>
  <c r="G17" i="21" s="1"/>
  <c r="I7" i="21"/>
  <c r="I17" i="21" s="1"/>
  <c r="H7" i="21"/>
  <c r="H17" i="21" s="1"/>
  <c r="D11" i="21"/>
  <c r="C8" i="21"/>
  <c r="D7" i="21"/>
  <c r="E7" i="21" s="1"/>
  <c r="G33" i="29" s="1"/>
  <c r="D9" i="21"/>
  <c r="C11" i="21"/>
  <c r="D10" i="21"/>
  <c r="C10" i="21"/>
  <c r="C36" i="29" s="1"/>
  <c r="D8" i="21"/>
  <c r="E27" i="29"/>
  <c r="C27" i="29"/>
  <c r="D21" i="29"/>
  <c r="D22" i="29"/>
  <c r="H9" i="21" l="1"/>
  <c r="H19" i="21" s="1"/>
  <c r="I9" i="21"/>
  <c r="I19" i="21" s="1"/>
  <c r="E9" i="21"/>
  <c r="E8" i="21"/>
  <c r="G10" i="21"/>
  <c r="G20" i="21" s="1"/>
  <c r="H10" i="21"/>
  <c r="H20" i="21" s="1"/>
  <c r="I10" i="21"/>
  <c r="I20" i="21" s="1"/>
  <c r="E10" i="21"/>
  <c r="I8" i="21"/>
  <c r="I18" i="21" s="1"/>
  <c r="H8" i="21"/>
  <c r="H18" i="21" s="1"/>
  <c r="G8" i="21"/>
  <c r="G18" i="21" s="1"/>
  <c r="E11" i="21"/>
  <c r="I11" i="21"/>
  <c r="I21" i="21" s="1"/>
  <c r="H11" i="21"/>
  <c r="H21" i="21" s="1"/>
  <c r="G11" i="21"/>
  <c r="G21" i="21" s="1"/>
  <c r="C35" i="29"/>
  <c r="C33" i="29"/>
  <c r="C34" i="29"/>
  <c r="C37" i="29"/>
  <c r="D24" i="29"/>
  <c r="D23" i="29"/>
  <c r="D25" i="29"/>
  <c r="C38" i="29" l="1"/>
  <c r="D27" i="29"/>
  <c r="D32" i="24" l="1"/>
  <c r="D42" i="24" l="1"/>
  <c r="E22" i="21" l="1"/>
  <c r="F22" i="21" s="1"/>
  <c r="E34" i="29" l="1"/>
  <c r="D34" i="29"/>
  <c r="F37" i="29"/>
  <c r="F34" i="29"/>
  <c r="F36" i="29"/>
  <c r="D37" i="29"/>
  <c r="E33" i="29"/>
  <c r="D36" i="29"/>
  <c r="D33" i="29"/>
  <c r="F33" i="29"/>
  <c r="E36" i="29"/>
  <c r="E37" i="29"/>
  <c r="G36" i="29" l="1"/>
  <c r="G37" i="29"/>
  <c r="G35" i="29"/>
  <c r="G34" i="29"/>
  <c r="G22" i="21"/>
  <c r="D35" i="29"/>
  <c r="D38" i="29" s="1"/>
  <c r="H22" i="21"/>
  <c r="E35" i="29"/>
  <c r="E38" i="29" s="1"/>
  <c r="I22" i="21"/>
  <c r="F35" i="29"/>
  <c r="F38" i="29" s="1"/>
  <c r="G38" i="29" s="1"/>
  <c r="E21" i="6" l="1"/>
  <c r="D138" i="29"/>
  <c r="G50" i="29" l="1"/>
  <c r="E21" i="5"/>
  <c r="E18" i="5" l="1"/>
  <c r="E19" i="5"/>
  <c r="E23" i="5"/>
  <c r="E20" i="5"/>
  <c r="G27" i="29" l="1"/>
  <c r="C23" i="13" l="1"/>
  <c r="D140" i="29"/>
  <c r="D139" i="29"/>
  <c r="D136" i="29"/>
  <c r="F25" i="29"/>
  <c r="F24" i="29"/>
  <c r="F23" i="29"/>
  <c r="F22" i="29"/>
  <c r="F21" i="29"/>
  <c r="F27" i="29" l="1"/>
  <c r="D137" i="29"/>
  <c r="D141" i="29" s="1"/>
  <c r="G24" i="29" l="1"/>
  <c r="G23" i="29"/>
  <c r="G21" i="29"/>
  <c r="G25" i="29"/>
  <c r="G22" i="29"/>
  <c r="C101" i="29" l="1"/>
  <c r="D48" i="24"/>
  <c r="D19" i="24"/>
  <c r="C91" i="29"/>
  <c r="D9" i="24"/>
  <c r="D30" i="24"/>
  <c r="C70" i="29"/>
  <c r="C82" i="29"/>
  <c r="D41" i="24"/>
  <c r="C105" i="29"/>
  <c r="D52" i="24"/>
  <c r="C69" i="29"/>
  <c r="D29" i="24"/>
  <c r="D40" i="24"/>
  <c r="C81" i="29"/>
  <c r="C104" i="29"/>
  <c r="D51" i="24"/>
  <c r="C68" i="29"/>
  <c r="D28" i="24"/>
  <c r="C80" i="29"/>
  <c r="D39" i="24"/>
  <c r="D50" i="24"/>
  <c r="C103" i="29"/>
  <c r="D21" i="24"/>
  <c r="C93" i="29"/>
  <c r="D11" i="24"/>
  <c r="C79" i="29"/>
  <c r="D38" i="24"/>
  <c r="C102" i="29"/>
  <c r="D49" i="24"/>
  <c r="C71" i="29"/>
  <c r="D31" i="24"/>
  <c r="D43" i="24" l="1"/>
  <c r="D33" i="24"/>
  <c r="D53" i="24"/>
  <c r="C84" i="29"/>
  <c r="D20" i="24"/>
  <c r="D10" i="24"/>
  <c r="C92" i="29"/>
  <c r="D22" i="24"/>
  <c r="C94" i="29"/>
  <c r="D12" i="24"/>
  <c r="D18" i="24"/>
  <c r="C90" i="29"/>
  <c r="D8" i="24"/>
  <c r="C106" i="29"/>
  <c r="D23" i="24" l="1"/>
  <c r="D13" i="24"/>
  <c r="C95" i="29"/>
  <c r="D13" i="27" l="1"/>
  <c r="E13" i="27" s="1"/>
  <c r="D12" i="27"/>
  <c r="E12" i="27" s="1"/>
  <c r="D11" i="27"/>
  <c r="E11" i="27" s="1"/>
  <c r="D10" i="27"/>
  <c r="E10" i="27" s="1"/>
  <c r="D9" i="27"/>
  <c r="E9" i="27" s="1"/>
  <c r="D46" i="29" l="1"/>
  <c r="D47" i="29"/>
  <c r="D44" i="29"/>
  <c r="D48" i="29"/>
  <c r="D45" i="29"/>
  <c r="D50" i="29" l="1"/>
  <c r="C47" i="29"/>
  <c r="C44" i="29"/>
  <c r="C48" i="29"/>
  <c r="C45" i="29"/>
  <c r="C46" i="29"/>
  <c r="C136" i="29" l="1"/>
  <c r="E7" i="12"/>
  <c r="G147" i="29" s="1"/>
  <c r="D56" i="29"/>
  <c r="C137" i="29"/>
  <c r="E8" i="12"/>
  <c r="G148" i="29" s="1"/>
  <c r="D57" i="29"/>
  <c r="C138" i="29"/>
  <c r="E9" i="12"/>
  <c r="G149" i="29" s="1"/>
  <c r="E10" i="12"/>
  <c r="G150" i="29" s="1"/>
  <c r="C139" i="29"/>
  <c r="D59" i="29"/>
  <c r="D60" i="29"/>
  <c r="D58" i="29"/>
  <c r="E11" i="12"/>
  <c r="G151" i="29" s="1"/>
  <c r="C140" i="29"/>
  <c r="E139" i="29" l="1"/>
  <c r="E138" i="29"/>
  <c r="E137" i="29"/>
  <c r="E140" i="29"/>
  <c r="E136" i="29"/>
  <c r="D62" i="29"/>
  <c r="C141" i="29"/>
  <c r="E141" i="29" s="1"/>
  <c r="D23" i="13" l="1"/>
  <c r="C61" i="29" l="1"/>
  <c r="C62" i="29"/>
  <c r="C60" i="29"/>
  <c r="C56" i="29"/>
  <c r="C57" i="29"/>
  <c r="C59" i="29"/>
  <c r="C58" i="29"/>
  <c r="E62" i="29"/>
  <c r="E21" i="7"/>
  <c r="G62" i="29" s="1"/>
  <c r="F57" i="29" l="1"/>
  <c r="E8" i="7"/>
  <c r="F58" i="29"/>
  <c r="E9" i="7"/>
  <c r="F56" i="29"/>
  <c r="E7" i="7"/>
  <c r="F59" i="29"/>
  <c r="E10" i="7"/>
  <c r="F60" i="29"/>
  <c r="E11" i="7"/>
  <c r="F61" i="29"/>
  <c r="E12" i="7"/>
  <c r="G61" i="29" s="1"/>
  <c r="G57" i="29" l="1"/>
  <c r="F148" i="29"/>
  <c r="G60" i="29"/>
  <c r="F151" i="29"/>
  <c r="G58" i="29"/>
  <c r="F149" i="29"/>
  <c r="G59" i="29"/>
  <c r="F150" i="29"/>
  <c r="G56" i="29"/>
  <c r="F147" i="29"/>
  <c r="F62" i="29"/>
  <c r="E56" i="29"/>
  <c r="E15" i="7"/>
  <c r="E59" i="29"/>
  <c r="E18" i="7"/>
  <c r="E61" i="29"/>
  <c r="E20" i="7"/>
  <c r="E60" i="29"/>
  <c r="E57" i="29"/>
  <c r="E16" i="7"/>
  <c r="E58" i="29"/>
  <c r="E17" i="7"/>
  <c r="F107" i="24" l="1"/>
  <c r="G107" i="24" s="1"/>
  <c r="F77" i="24" l="1"/>
  <c r="F51" i="24"/>
  <c r="F64" i="24"/>
  <c r="F11" i="24"/>
  <c r="G11" i="24" s="1"/>
  <c r="E9" i="13"/>
  <c r="F41" i="24"/>
  <c r="F21" i="24"/>
  <c r="F106" i="24"/>
  <c r="G106" i="24" s="1"/>
  <c r="F105" i="24"/>
  <c r="G105" i="24" s="1"/>
  <c r="F104" i="24" l="1"/>
  <c r="E6" i="13"/>
  <c r="G104" i="24"/>
  <c r="E7" i="13"/>
  <c r="F49" i="24"/>
  <c r="F72" i="24"/>
  <c r="F19" i="24"/>
  <c r="F39" i="24"/>
  <c r="F9" i="24"/>
  <c r="G9" i="24" s="1"/>
  <c r="F59" i="24"/>
  <c r="F48" i="24"/>
  <c r="F71" i="24"/>
  <c r="F58" i="24"/>
  <c r="F38" i="24"/>
  <c r="F8" i="24"/>
  <c r="G8" i="24" s="1"/>
  <c r="F18" i="24"/>
  <c r="D12" i="13"/>
  <c r="G6" i="13" s="1"/>
  <c r="D7" i="11" s="1"/>
  <c r="F50" i="24"/>
  <c r="F10" i="24"/>
  <c r="G10" i="24" s="1"/>
  <c r="F40" i="24"/>
  <c r="E8" i="13"/>
  <c r="F20" i="24"/>
  <c r="F97" i="24"/>
  <c r="F31" i="24"/>
  <c r="F87" i="24"/>
  <c r="G8" i="13" l="1"/>
  <c r="D9" i="11" s="1"/>
  <c r="F96" i="24"/>
  <c r="F86" i="24"/>
  <c r="F30" i="24"/>
  <c r="G12" i="13"/>
  <c r="G9" i="13"/>
  <c r="D10" i="11" s="1"/>
  <c r="F95" i="24"/>
  <c r="F29" i="24"/>
  <c r="F85" i="24"/>
  <c r="D79" i="29"/>
  <c r="E7" i="11"/>
  <c r="G7" i="13"/>
  <c r="D8" i="11" s="1"/>
  <c r="F43" i="24"/>
  <c r="F94" i="24"/>
  <c r="F28" i="24"/>
  <c r="F84" i="24"/>
  <c r="E11" i="13"/>
  <c r="H7" i="13" s="1"/>
  <c r="D81" i="29" l="1"/>
  <c r="E9" i="11"/>
  <c r="D18" i="17" s="1"/>
  <c r="D8" i="32"/>
  <c r="D8" i="33"/>
  <c r="D8" i="10"/>
  <c r="F89" i="24"/>
  <c r="F33" i="24"/>
  <c r="E79" i="29"/>
  <c r="D111" i="29"/>
  <c r="D16" i="17"/>
  <c r="H11" i="13"/>
  <c r="H9" i="13"/>
  <c r="H6" i="13"/>
  <c r="F99" i="24"/>
  <c r="H8" i="13"/>
  <c r="D80" i="29"/>
  <c r="E8" i="11"/>
  <c r="E10" i="11"/>
  <c r="D82" i="29"/>
  <c r="D113" i="29" l="1"/>
  <c r="E81" i="29"/>
  <c r="D84" i="29"/>
  <c r="E84" i="29" s="1"/>
  <c r="D114" i="29"/>
  <c r="D19" i="17"/>
  <c r="E82" i="29"/>
  <c r="D7" i="10"/>
  <c r="D7" i="33"/>
  <c r="D7" i="32"/>
  <c r="D69" i="29"/>
  <c r="E8" i="10"/>
  <c r="D10" i="33"/>
  <c r="D10" i="32"/>
  <c r="D10" i="10"/>
  <c r="D197" i="29"/>
  <c r="E8" i="33"/>
  <c r="D17" i="17"/>
  <c r="E80" i="29"/>
  <c r="D112" i="29"/>
  <c r="D9" i="32"/>
  <c r="D9" i="10"/>
  <c r="D9" i="33"/>
  <c r="E8" i="32"/>
  <c r="D186" i="29"/>
  <c r="D70" i="29" l="1"/>
  <c r="E9" i="10"/>
  <c r="E186" i="29"/>
  <c r="I112" i="29"/>
  <c r="I17" i="17"/>
  <c r="D188" i="29"/>
  <c r="E10" i="32"/>
  <c r="D196" i="29"/>
  <c r="E7" i="33"/>
  <c r="J112" i="29"/>
  <c r="J17" i="17"/>
  <c r="E197" i="29"/>
  <c r="D198" i="29"/>
  <c r="E9" i="33"/>
  <c r="E10" i="33"/>
  <c r="D199" i="29"/>
  <c r="C17" i="17"/>
  <c r="C112" i="29"/>
  <c r="E69" i="29"/>
  <c r="D68" i="29"/>
  <c r="E7" i="10"/>
  <c r="D187" i="29"/>
  <c r="E9" i="32"/>
  <c r="E10" i="10"/>
  <c r="D71" i="29"/>
  <c r="D185" i="29"/>
  <c r="E7" i="32"/>
  <c r="C114" i="29" l="1"/>
  <c r="E71" i="29"/>
  <c r="C19" i="17"/>
  <c r="I16" i="17"/>
  <c r="E185" i="29"/>
  <c r="I111" i="29"/>
  <c r="E187" i="29"/>
  <c r="I18" i="17"/>
  <c r="I113" i="29"/>
  <c r="D190" i="29"/>
  <c r="C111" i="29"/>
  <c r="C16" i="17"/>
  <c r="E68" i="29"/>
  <c r="J16" i="17"/>
  <c r="J111" i="29"/>
  <c r="E196" i="29"/>
  <c r="J18" i="17"/>
  <c r="E198" i="29"/>
  <c r="J113" i="29"/>
  <c r="D201" i="29"/>
  <c r="C113" i="29"/>
  <c r="E70" i="29"/>
  <c r="C18" i="17"/>
  <c r="E199" i="29"/>
  <c r="J19" i="17"/>
  <c r="J114" i="29"/>
  <c r="I114" i="29"/>
  <c r="I19" i="17"/>
  <c r="E188" i="29"/>
  <c r="E201" i="29" l="1"/>
  <c r="E190" i="29"/>
  <c r="F49" i="29" l="1"/>
  <c r="D20" i="6"/>
  <c r="E20" i="6" s="1"/>
  <c r="F44" i="29"/>
  <c r="E7" i="6"/>
  <c r="D147" i="29" s="1"/>
  <c r="E15" i="6" l="1"/>
  <c r="G44" i="29" s="1"/>
  <c r="E44" i="29"/>
  <c r="G49" i="29"/>
  <c r="E49" i="29"/>
  <c r="F45" i="29"/>
  <c r="E8" i="6"/>
  <c r="D148" i="29" s="1"/>
  <c r="D19" i="6"/>
  <c r="F48" i="29"/>
  <c r="E11" i="6"/>
  <c r="D151" i="29" s="1"/>
  <c r="F47" i="29"/>
  <c r="D150" i="29"/>
  <c r="D18" i="6"/>
  <c r="E9" i="6"/>
  <c r="D149" i="29" s="1"/>
  <c r="F46" i="29"/>
  <c r="F50" i="29" l="1"/>
  <c r="E16" i="6"/>
  <c r="G45" i="29" s="1"/>
  <c r="E45" i="29"/>
  <c r="E47" i="29"/>
  <c r="E18" i="6"/>
  <c r="G47" i="29" s="1"/>
  <c r="E46" i="29"/>
  <c r="E17" i="6"/>
  <c r="G46" i="29" s="1"/>
  <c r="E48" i="29"/>
  <c r="E19" i="6"/>
  <c r="G48" i="29" s="1"/>
  <c r="G76" i="24" l="1"/>
  <c r="G63" i="24"/>
  <c r="G61" i="24" l="1"/>
  <c r="G74" i="24"/>
  <c r="G18" i="24" l="1"/>
  <c r="G21" i="24"/>
  <c r="G39" i="24"/>
  <c r="G41" i="24"/>
  <c r="G19" i="24"/>
  <c r="G30" i="24" l="1"/>
  <c r="G77" i="24"/>
  <c r="G72" i="24"/>
  <c r="G20" i="24"/>
  <c r="G96" i="24"/>
  <c r="G43" i="24"/>
  <c r="G40" i="24"/>
  <c r="G31" i="24"/>
  <c r="G49" i="24"/>
  <c r="G48" i="24"/>
  <c r="G97" i="24"/>
  <c r="G64" i="24"/>
  <c r="G50" i="24"/>
  <c r="G85" i="24"/>
  <c r="G59" i="24"/>
  <c r="G86" i="24"/>
  <c r="G51" i="24"/>
  <c r="G38" i="24"/>
  <c r="G29" i="24"/>
  <c r="G95" i="24"/>
  <c r="G99" i="24" l="1"/>
  <c r="G58" i="24"/>
  <c r="G94" i="24"/>
  <c r="G87" i="24"/>
  <c r="G84" i="24" l="1"/>
  <c r="G89" i="24"/>
  <c r="G71" i="24"/>
  <c r="G28" i="24"/>
  <c r="G33" i="24"/>
  <c r="H94" i="29" l="1"/>
  <c r="H93" i="29" l="1"/>
  <c r="H91" i="29" l="1"/>
  <c r="H92" i="29"/>
  <c r="H106" i="29"/>
  <c r="H102" i="29" l="1"/>
  <c r="H95" i="29"/>
  <c r="H90" i="29"/>
  <c r="H105" i="29" l="1"/>
  <c r="H104" i="29"/>
  <c r="H103" i="29"/>
  <c r="H80" i="29" l="1"/>
  <c r="H81" i="29"/>
  <c r="H82" i="29"/>
  <c r="H101" i="29" l="1"/>
  <c r="H71" i="29"/>
  <c r="H70" i="29"/>
  <c r="H187" i="29" l="1"/>
  <c r="H188" i="29"/>
  <c r="H68" i="29"/>
  <c r="H197" i="29"/>
  <c r="H198" i="29"/>
  <c r="H79" i="29"/>
  <c r="H199" i="29"/>
  <c r="H186" i="29"/>
  <c r="H185" i="29" l="1"/>
  <c r="H84" i="29"/>
  <c r="H190" i="29" l="1"/>
  <c r="H196" i="29"/>
  <c r="H69" i="29"/>
  <c r="H73" i="29" l="1"/>
  <c r="H201" i="29"/>
  <c r="D22" i="17" l="1"/>
  <c r="K22" i="17"/>
  <c r="K116" i="29" s="1"/>
  <c r="F22" i="17"/>
  <c r="J22" i="17"/>
  <c r="E22" i="17"/>
  <c r="I22" i="17"/>
  <c r="G22" i="17"/>
  <c r="H22" i="17"/>
  <c r="C22" i="17"/>
  <c r="E11" i="8"/>
  <c r="D94" i="29"/>
  <c r="D93" i="29"/>
  <c r="E10" i="8"/>
  <c r="E7" i="8"/>
  <c r="D90" i="29"/>
  <c r="D92" i="29"/>
  <c r="E9" i="8"/>
  <c r="D91" i="29"/>
  <c r="E8" i="8"/>
  <c r="E11" i="17" l="1"/>
  <c r="E10" i="17"/>
  <c r="E8" i="17"/>
  <c r="E9" i="17"/>
  <c r="E113" i="29"/>
  <c r="E92" i="29"/>
  <c r="E18" i="17"/>
  <c r="E112" i="29"/>
  <c r="E91" i="29"/>
  <c r="E17" i="17"/>
  <c r="E114" i="29"/>
  <c r="E93" i="29"/>
  <c r="E19" i="17"/>
  <c r="D95" i="29"/>
  <c r="E95" i="29" s="1"/>
  <c r="E90" i="29"/>
  <c r="E111" i="29"/>
  <c r="E16" i="17"/>
  <c r="E20" i="17"/>
  <c r="E94" i="29"/>
  <c r="E115" i="29"/>
  <c r="I116" i="29" l="1"/>
  <c r="G116" i="29" l="1"/>
  <c r="E116" i="29"/>
  <c r="F116" i="29"/>
  <c r="C116" i="29"/>
  <c r="L116" i="29" s="1"/>
  <c r="D116" i="29"/>
  <c r="J116" i="29"/>
  <c r="H116" i="29"/>
  <c r="L114" i="29" l="1"/>
  <c r="E150" i="29"/>
  <c r="E147" i="29"/>
  <c r="L111" i="29"/>
  <c r="L112" i="29"/>
  <c r="E148" i="29"/>
  <c r="E151" i="29"/>
  <c r="L115" i="29"/>
  <c r="L113" i="29"/>
  <c r="E149" i="29"/>
  <c r="F108" i="24" l="1"/>
  <c r="F109" i="24" s="1"/>
  <c r="G109" i="24" s="1"/>
  <c r="F78" i="24" l="1"/>
  <c r="F65" i="24"/>
  <c r="F12" i="24"/>
  <c r="G12" i="24" s="1"/>
  <c r="F52" i="24"/>
  <c r="F22" i="24"/>
  <c r="D11" i="13"/>
  <c r="F10" i="13" s="1"/>
  <c r="D11" i="9" s="1"/>
  <c r="G52" i="24" l="1"/>
  <c r="F53" i="24"/>
  <c r="G53" i="24" s="1"/>
  <c r="F13" i="24"/>
  <c r="G13" i="24" s="1"/>
  <c r="G65" i="24"/>
  <c r="F66" i="24"/>
  <c r="G66" i="24" s="1"/>
  <c r="E11" i="9"/>
  <c r="D105" i="29"/>
  <c r="F11" i="13"/>
  <c r="F8" i="13"/>
  <c r="D9" i="9" s="1"/>
  <c r="F9" i="13"/>
  <c r="D10" i="9" s="1"/>
  <c r="F6" i="13"/>
  <c r="D7" i="9" s="1"/>
  <c r="F7" i="13"/>
  <c r="D8" i="9" s="1"/>
  <c r="F23" i="24"/>
  <c r="G23" i="24" s="1"/>
  <c r="G22" i="24"/>
  <c r="G78" i="24"/>
  <c r="F79" i="24"/>
  <c r="G79" i="24" s="1"/>
  <c r="E7" i="9" l="1"/>
  <c r="D101" i="29"/>
  <c r="F20" i="17"/>
  <c r="E105" i="29"/>
  <c r="F115" i="29"/>
  <c r="D103" i="29"/>
  <c r="E9" i="9"/>
  <c r="E10" i="9"/>
  <c r="D104" i="29"/>
  <c r="E8" i="9"/>
  <c r="D102" i="29"/>
  <c r="F114" i="29" l="1"/>
  <c r="E104" i="29"/>
  <c r="F19" i="17"/>
  <c r="F113" i="29"/>
  <c r="F18" i="17"/>
  <c r="E103" i="29"/>
  <c r="F17" i="17"/>
  <c r="E102" i="29"/>
  <c r="F112" i="29"/>
  <c r="D106" i="29"/>
  <c r="E106" i="29" s="1"/>
  <c r="E101" i="29"/>
  <c r="F111" i="29"/>
  <c r="F16" i="1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Elias, James J</author>
  </authors>
  <commentList>
    <comment ref="D18" authorId="0" shapeId="0" xr:uid="{FD338917-1A97-49E0-92B5-CEA0759D0428}">
      <text>
        <r>
          <rPr>
            <b/>
            <sz val="9"/>
            <color indexed="81"/>
            <rFont val="Tahoma"/>
            <family val="2"/>
          </rPr>
          <t>Elias, James J:</t>
        </r>
        <r>
          <rPr>
            <sz val="9"/>
            <color indexed="81"/>
            <rFont val="Tahoma"/>
            <family val="2"/>
          </rPr>
          <t xml:space="preserve">
Includes the following schedules (DR-LI CARE, DR-LI CARE &amp; MB, DM CARE, DM CARE &amp; MB, DS-CARE, DS CARE &amp; MB, DT CARE, DT CARE &amp; MB, DT-RV CARE, DT-RV CARE &amp; MB, DR-TOU CARE, DR-TOU CARRE &amp; MB, DR-SES CARE, DR-SES CARE &amp; MB, EV-TOU 2 CARE, EV-TOU-2 CARE &amp; MB)</t>
        </r>
      </text>
    </comment>
    <comment ref="E18" authorId="0" shapeId="0" xr:uid="{937D612C-6EF6-4E70-8DBC-D40C14BA944E}">
      <text>
        <r>
          <rPr>
            <b/>
            <sz val="9"/>
            <color indexed="81"/>
            <rFont val="Tahoma"/>
            <family val="2"/>
          </rPr>
          <t>Elias, James J:</t>
        </r>
        <r>
          <rPr>
            <sz val="9"/>
            <color indexed="81"/>
            <rFont val="Tahoma"/>
            <family val="2"/>
          </rPr>
          <t xml:space="preserve">
Includes the following schedules (DR-LI CARE, DR-LI CARE &amp; MB, DM CARE, DM CARE &amp; MB, DS-CARE, DS CARE &amp; MB, DT CARE, DT CARE &amp; MB, DT-RV CARE, DT-RV CARE &amp; MB, DR-TOU CARE, DR-TOU CARRE &amp; MB, DR-SES CARE, DR-SES CARE &amp; MB, EV-TOU 2 CARE, EV-TOU-2 CARE &amp; MB)</t>
        </r>
      </text>
    </comment>
    <comment ref="D19" authorId="0" shapeId="0" xr:uid="{636EB758-9D4F-4C5A-92DC-51B19001C574}">
      <text>
        <r>
          <rPr>
            <b/>
            <sz val="9"/>
            <color indexed="81"/>
            <rFont val="Tahoma"/>
            <family val="2"/>
          </rPr>
          <t>Elias, James J:</t>
        </r>
        <r>
          <rPr>
            <sz val="9"/>
            <color indexed="81"/>
            <rFont val="Tahoma"/>
            <family val="2"/>
          </rPr>
          <t xml:space="preserve">
Includes the following schedules (TOU-A3 ELI, TOU-M ELI)
</t>
        </r>
      </text>
    </comment>
    <comment ref="D20" authorId="0" shapeId="0" xr:uid="{14A8D543-615C-4F46-B2FE-6F04E2892831}">
      <text>
        <r>
          <rPr>
            <b/>
            <sz val="9"/>
            <color indexed="81"/>
            <rFont val="Tahoma"/>
            <family val="2"/>
          </rPr>
          <t>Elias, James J:</t>
        </r>
        <r>
          <rPr>
            <sz val="9"/>
            <color indexed="81"/>
            <rFont val="Tahoma"/>
            <family val="2"/>
          </rPr>
          <t xml:space="preserve">
Includes the following schedules (AL-TOU ELI, AL-TOU2 ELI)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Elias, James J</author>
  </authors>
  <commentList>
    <comment ref="F61" authorId="0" shapeId="0" xr:uid="{88D7E9C0-DB09-4E60-BC28-595D80CA1939}">
      <text>
        <r>
          <rPr>
            <b/>
            <sz val="9"/>
            <color indexed="81"/>
            <rFont val="Tahoma"/>
            <family val="2"/>
          </rPr>
          <t>Elias, James J:</t>
        </r>
        <r>
          <rPr>
            <sz val="9"/>
            <color indexed="81"/>
            <rFont val="Tahoma"/>
            <family val="2"/>
          </rPr>
          <t xml:space="preserve">
all M/L energy determinants except for AL-TOU substation/transmission, and all of A6-TOU
</t>
        </r>
      </text>
    </comment>
    <comment ref="F63" authorId="0" shapeId="0" xr:uid="{3ED72E9E-66F0-4501-871E-0AF93C5FCEF8}">
      <text>
        <r>
          <rPr>
            <b/>
            <sz val="9"/>
            <color indexed="81"/>
            <rFont val="Tahoma"/>
            <family val="2"/>
          </rPr>
          <t>Elias, James J:</t>
        </r>
        <r>
          <rPr>
            <sz val="9"/>
            <color indexed="81"/>
            <rFont val="Tahoma"/>
            <family val="2"/>
          </rPr>
          <t xml:space="preserve">
AL-TOU substation/transmission voltage levels
A6-TOU all voltage levels
</t>
        </r>
      </text>
    </comment>
    <comment ref="F74" authorId="0" shapeId="0" xr:uid="{61B47D41-CCC3-4E4F-A2CE-3384B73CE856}">
      <text>
        <r>
          <rPr>
            <b/>
            <sz val="9"/>
            <color indexed="81"/>
            <rFont val="Tahoma"/>
            <family val="2"/>
          </rPr>
          <t>Elias, James J:</t>
        </r>
        <r>
          <rPr>
            <sz val="9"/>
            <color indexed="81"/>
            <rFont val="Tahoma"/>
            <family val="2"/>
          </rPr>
          <t xml:space="preserve">
all M/L energy determinants except for AL-TOU substation/transmission, and all of A6-TOU
</t>
        </r>
      </text>
    </comment>
    <comment ref="F76" authorId="0" shapeId="0" xr:uid="{4728113F-2384-40E6-8A5A-49B734C7E9B4}">
      <text>
        <r>
          <rPr>
            <b/>
            <sz val="9"/>
            <color indexed="81"/>
            <rFont val="Tahoma"/>
            <family val="2"/>
          </rPr>
          <t>Elias, James J:</t>
        </r>
        <r>
          <rPr>
            <sz val="9"/>
            <color indexed="81"/>
            <rFont val="Tahoma"/>
            <family val="2"/>
          </rPr>
          <t xml:space="preserve">
AL-TOU substation/transmission voltage levels
A6-TOU all voltage levels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Elias, James J</author>
  </authors>
  <commentList>
    <comment ref="G88" authorId="0" shapeId="0" xr:uid="{7D516C76-27D0-4E09-A6AD-01034C20AA8B}">
      <text>
        <r>
          <rPr>
            <b/>
            <sz val="9"/>
            <color indexed="81"/>
            <rFont val="Tahoma"/>
            <family val="2"/>
          </rPr>
          <t>Elias, James J:</t>
        </r>
        <r>
          <rPr>
            <sz val="9"/>
            <color indexed="81"/>
            <rFont val="Tahoma"/>
            <family val="2"/>
          </rPr>
          <t xml:space="preserve">
Includes EPEEBA</t>
        </r>
      </text>
    </comment>
    <comment ref="M120" authorId="0" shapeId="0" xr:uid="{E8C3B246-E06E-4E82-9133-4D0E50EDAE50}">
      <text>
        <r>
          <rPr>
            <b/>
            <sz val="9"/>
            <color indexed="81"/>
            <rFont val="Tahoma"/>
            <family val="2"/>
          </rPr>
          <t>Elias, James J:</t>
        </r>
        <r>
          <rPr>
            <sz val="9"/>
            <color indexed="81"/>
            <rFont val="Tahoma"/>
            <family val="2"/>
          </rPr>
          <t xml:space="preserve">
Total Rate includes EPIC, EPEEBA, EE, CARE, ESAP, FERA, CSI, TMNB and SGIP</t>
        </r>
      </text>
    </comment>
  </commentList>
</comments>
</file>

<file path=xl/sharedStrings.xml><?xml version="1.0" encoding="utf-8"?>
<sst xmlns="http://schemas.openxmlformats.org/spreadsheetml/2006/main" count="682" uniqueCount="190">
  <si>
    <t>LGC</t>
  </si>
  <si>
    <t>Commodity</t>
  </si>
  <si>
    <t>Residential</t>
  </si>
  <si>
    <t>Agriculture</t>
  </si>
  <si>
    <t>System</t>
  </si>
  <si>
    <t>Small Commercial</t>
  </si>
  <si>
    <t>Total</t>
  </si>
  <si>
    <t>Current (%)</t>
  </si>
  <si>
    <t>Updated (%)</t>
  </si>
  <si>
    <t>% Change from Current</t>
  </si>
  <si>
    <t>Small Comm</t>
  </si>
  <si>
    <t>M/L C&amp;I</t>
  </si>
  <si>
    <t>Streetlighting</t>
  </si>
  <si>
    <r>
      <t>Present ($000)</t>
    </r>
    <r>
      <rPr>
        <sz val="8"/>
        <color theme="1"/>
        <rFont val="Times New Roman"/>
        <family val="1"/>
      </rPr>
      <t> </t>
    </r>
  </si>
  <si>
    <r>
      <t>Uncapped  Updated Allocation ($000)</t>
    </r>
    <r>
      <rPr>
        <sz val="8"/>
        <color theme="1"/>
        <rFont val="Times New Roman"/>
        <family val="1"/>
      </rPr>
      <t> </t>
    </r>
  </si>
  <si>
    <t>Percentage Change (%)</t>
  </si>
  <si>
    <t>Agricultural</t>
  </si>
  <si>
    <t>Present ($000)</t>
  </si>
  <si>
    <t>Uncapped  Updated Allocation ($000)</t>
  </si>
  <si>
    <t>N/A</t>
  </si>
  <si>
    <t xml:space="preserve">*EE Forecasted Spending by class, from Customer Programs </t>
  </si>
  <si>
    <t>*Class Average Sales</t>
  </si>
  <si>
    <t>*Non-CARE Sales (exclude streetlighting)</t>
  </si>
  <si>
    <t xml:space="preserve">Streetlighting </t>
  </si>
  <si>
    <t>*Non-Lighting Sales</t>
  </si>
  <si>
    <t>Current (%)*</t>
  </si>
  <si>
    <t>Small Comm***</t>
  </si>
  <si>
    <t>Updated %</t>
  </si>
  <si>
    <t>Non-Lighting %</t>
  </si>
  <si>
    <t>-</t>
  </si>
  <si>
    <t>Total System w/o Lighting</t>
  </si>
  <si>
    <t>Current TOU</t>
  </si>
  <si>
    <t>Updated (%)**</t>
  </si>
  <si>
    <t>Percentage Change (%/year)</t>
  </si>
  <si>
    <t>Allocation Year 1</t>
  </si>
  <si>
    <t>Allocation Year 2</t>
  </si>
  <si>
    <t>Allocation Year 3</t>
  </si>
  <si>
    <t>Proposed % Year 1</t>
  </si>
  <si>
    <t>Proposed (%) Year 2</t>
  </si>
  <si>
    <t>Proposed (%) Year 3</t>
  </si>
  <si>
    <t>% Change/year</t>
  </si>
  <si>
    <t>CARE</t>
  </si>
  <si>
    <t>ESAP</t>
  </si>
  <si>
    <t>EPIC</t>
  </si>
  <si>
    <t>Current Allocation</t>
  </si>
  <si>
    <t>Current Revenues</t>
  </si>
  <si>
    <t>Current Rate</t>
  </si>
  <si>
    <t>New Revenues</t>
  </si>
  <si>
    <t>EPEEBA</t>
  </si>
  <si>
    <t>EE</t>
  </si>
  <si>
    <t>Current Rev</t>
  </si>
  <si>
    <t>% of Total Rev</t>
  </si>
  <si>
    <t>Rev</t>
  </si>
  <si>
    <t>DR Allocation</t>
  </si>
  <si>
    <t>Updated Revenues</t>
  </si>
  <si>
    <t>SAN DIEGO GAS &amp; ELECTRIC COMPANY</t>
  </si>
  <si>
    <t>DESCRIPTION</t>
  </si>
  <si>
    <t>Description - This page</t>
  </si>
  <si>
    <t>Total PPP</t>
  </si>
  <si>
    <t>CTC</t>
  </si>
  <si>
    <t>Distribution 1 Year</t>
  </si>
  <si>
    <t>Distribution 3 Year</t>
  </si>
  <si>
    <t>Misc. Programs</t>
  </si>
  <si>
    <t>PPP - EPIC</t>
  </si>
  <si>
    <t>PPP - EE and EPEEBA</t>
  </si>
  <si>
    <t>PPP - CARE</t>
  </si>
  <si>
    <t>PPP - ESAP</t>
  </si>
  <si>
    <t>Sales %</t>
  </si>
  <si>
    <t>PPP Rates</t>
  </si>
  <si>
    <t>Distribution Allocation Update and Proposal - 1 Year</t>
  </si>
  <si>
    <t>Distribution Allocation Update and Proposal - 3 Years</t>
  </si>
  <si>
    <t>CTC Allocation Update and Proposal</t>
  </si>
  <si>
    <t xml:space="preserve">Total PPP Allocation Update </t>
  </si>
  <si>
    <t>PPP Allocation Update for EE and EPEEBA</t>
  </si>
  <si>
    <t xml:space="preserve">PPP Allocation Update for EPIC </t>
  </si>
  <si>
    <t>PPP Allocation Update for CARE</t>
  </si>
  <si>
    <t>PPP Allocation Update for ESAP</t>
  </si>
  <si>
    <t>LGC Allocation Update</t>
  </si>
  <si>
    <t>Updated PPP Revenue Calculations</t>
  </si>
  <si>
    <t>Allocation Inputs - Sales</t>
  </si>
  <si>
    <t>Current ($000)</t>
  </si>
  <si>
    <t>Current</t>
  </si>
  <si>
    <t>(%)</t>
  </si>
  <si>
    <t>Updated Allocation ($000)</t>
  </si>
  <si>
    <t>Percentage Change</t>
  </si>
  <si>
    <t>Table CF - 2: Distribution Revenue Allocation Proposal</t>
  </si>
  <si>
    <t>Proposed</t>
  </si>
  <si>
    <t>Current Rate ($/kWh)</t>
  </si>
  <si>
    <t>Illustrative Proposed Rate</t>
  </si>
  <si>
    <t>($/kWh)</t>
  </si>
  <si>
    <t>Illustrative Proposed Rate ($/kWh)</t>
  </si>
  <si>
    <t xml:space="preserve">Percentage Change </t>
  </si>
  <si>
    <t>Proposed Change in Allocation for CARE</t>
  </si>
  <si>
    <t>Proposed Change in Allocation for ESAP</t>
  </si>
  <si>
    <t>Proposed Change in Allocation for EE</t>
  </si>
  <si>
    <t>Proposed Change in Allocation for EPIC</t>
  </si>
  <si>
    <t>Proposed Change in Allocation for Total PPP</t>
  </si>
  <si>
    <t>Component as Percentage of Total Revenues</t>
  </si>
  <si>
    <t>Proposed ESAP Rate ($/kWh)</t>
  </si>
  <si>
    <t>Proposed EPIC Rate ($/kWh)</t>
  </si>
  <si>
    <t>Proposed Total PPP Rate ($/kWh)</t>
  </si>
  <si>
    <t>Current Total PPP Rate ($/kWh)</t>
  </si>
  <si>
    <t>PPP</t>
  </si>
  <si>
    <t>Current Authorized System Sales (2016 TY)</t>
  </si>
  <si>
    <t xml:space="preserve">REVENUE ALLOCATION WORKPAPERS - CHAPTER 2 </t>
  </si>
  <si>
    <t>REVENUE ALLOCATION WORKPAPERS - CHAPTER 2</t>
  </si>
  <si>
    <t>PPP - SGIP</t>
  </si>
  <si>
    <t>PPP Allocation Update for SGIP</t>
  </si>
  <si>
    <t>*SGIP based on completed 2015-2017 project incentive amounts</t>
  </si>
  <si>
    <t>SGIP</t>
  </si>
  <si>
    <t xml:space="preserve">                      Energy</t>
  </si>
  <si>
    <t xml:space="preserve">                      NCD</t>
  </si>
  <si>
    <t>Updated System Sales (2020 TY)</t>
  </si>
  <si>
    <t>CARE System Sales (2020 TY)</t>
  </si>
  <si>
    <t>Non-CARE Non-Lighting %</t>
  </si>
  <si>
    <t>Non-CARE System Sales without Lighting (2020 TY)</t>
  </si>
  <si>
    <t>CSI</t>
  </si>
  <si>
    <t>*CSI allocations do not have proposed updates</t>
  </si>
  <si>
    <t>M/L C&amp;I schedules AL-TOU, AL-TOU2 Substation and Transmission only; Schedule A6-TOU all voltage levels</t>
  </si>
  <si>
    <t>M/L C&amp;I schedules AL-TOU, AL-TOU2 Secondary and Primary only; Schedules DG-R, OL-TOU, VGI all voltage levels</t>
  </si>
  <si>
    <t xml:space="preserve">M/L C&amp;I </t>
  </si>
  <si>
    <t>FERA</t>
  </si>
  <si>
    <t>Proposed 2019 (%)</t>
  </si>
  <si>
    <t>Proposed 2020 (%)</t>
  </si>
  <si>
    <t>Proposed 2021 (%)</t>
  </si>
  <si>
    <t>Proposed Change in Allocation for SGIP</t>
  </si>
  <si>
    <t>Proposed SGIP Rate ($/kWh)</t>
  </si>
  <si>
    <t>Proposed Change in Allocation for CSI</t>
  </si>
  <si>
    <t>Proposed Change in Allocation for FERA</t>
  </si>
  <si>
    <t>Proposed CARE Rate  ($/kWh)</t>
  </si>
  <si>
    <t>Proposed CSI Rate ($/kWh)</t>
  </si>
  <si>
    <t>Proposed FERA Rate ($/kWh)</t>
  </si>
  <si>
    <t>1 Schedules AL-TOU, AL-TOU2 Secondary and Primary only; Schedules DG-R, OL-TOU, VGI all voltage levels</t>
  </si>
  <si>
    <t>2 Schedules AL-TOU, AL-TOU2 Substation and Transmission only; Schedule A6-TOU all voltage levels</t>
  </si>
  <si>
    <t>% Change Comparing  2021 to Current</t>
  </si>
  <si>
    <t>Food Bank</t>
  </si>
  <si>
    <t>Proposed Change in Allocation for Food Bank</t>
  </si>
  <si>
    <t>Proposed Food Bank Rate ($/kWh)</t>
  </si>
  <si>
    <t>PPP - FERA</t>
  </si>
  <si>
    <t>PPP Allocation Update for FERA</t>
  </si>
  <si>
    <t>PPP - CSI</t>
  </si>
  <si>
    <t>PPP Allocation Update for CSI</t>
  </si>
  <si>
    <t>PPP - Food Bank</t>
  </si>
  <si>
    <t>PPP Allocation Update for Food Bank</t>
  </si>
  <si>
    <t xml:space="preserve">Commodity Allocation Update and Proposal </t>
  </si>
  <si>
    <t>Allocations for Demand Response</t>
  </si>
  <si>
    <t>FERA System Sales (2020 TY)</t>
  </si>
  <si>
    <t>Schools</t>
  </si>
  <si>
    <t xml:space="preserve">Schools </t>
  </si>
  <si>
    <t>Distribution</t>
  </si>
  <si>
    <t>Table JE - 12: SGIP Rate Proposal</t>
  </si>
  <si>
    <r>
      <t>Energy ($/kWh)</t>
    </r>
    <r>
      <rPr>
        <b/>
        <i/>
        <vertAlign val="superscript"/>
        <sz val="11"/>
        <rFont val="Times New Roman"/>
        <family val="1"/>
      </rPr>
      <t>1</t>
    </r>
  </si>
  <si>
    <r>
      <t>NCD ($/kW)</t>
    </r>
    <r>
      <rPr>
        <b/>
        <i/>
        <vertAlign val="superscript"/>
        <sz val="11"/>
        <rFont val="Times New Roman"/>
        <family val="1"/>
      </rPr>
      <t>2</t>
    </r>
  </si>
  <si>
    <r>
      <t>Energy ($/kWh)</t>
    </r>
    <r>
      <rPr>
        <b/>
        <i/>
        <vertAlign val="superscript"/>
        <sz val="11"/>
        <rFont val="Times New Roman"/>
        <family val="1"/>
      </rPr>
      <t>2</t>
    </r>
  </si>
  <si>
    <t>Current 
(%)</t>
  </si>
  <si>
    <t>Updated Allocation 
(%)</t>
  </si>
  <si>
    <t>Proposed 
(%)</t>
  </si>
  <si>
    <t>Percentage Change 
(%)</t>
  </si>
  <si>
    <t>Proposed EE Rate 
($/kWh)</t>
  </si>
  <si>
    <r>
      <t>Energy ($/kWh)</t>
    </r>
    <r>
      <rPr>
        <b/>
        <i/>
        <vertAlign val="superscript"/>
        <sz val="10"/>
        <rFont val="Times New Roman"/>
        <family val="1"/>
      </rPr>
      <t>1</t>
    </r>
  </si>
  <si>
    <r>
      <t>NCD ($/kW)</t>
    </r>
    <r>
      <rPr>
        <b/>
        <i/>
        <vertAlign val="superscript"/>
        <sz val="10"/>
        <rFont val="Times New Roman"/>
        <family val="1"/>
      </rPr>
      <t>2</t>
    </r>
  </si>
  <si>
    <r>
      <t>Energy ($/kWh)</t>
    </r>
    <r>
      <rPr>
        <b/>
        <i/>
        <vertAlign val="superscript"/>
        <sz val="10"/>
        <rFont val="Times New Roman"/>
        <family val="1"/>
      </rPr>
      <t>2</t>
    </r>
  </si>
  <si>
    <t xml:space="preserve">*Current and Updated 12-CP% taken from TO4 Cycle 3 BTRR Filing </t>
  </si>
  <si>
    <t>TMNB</t>
  </si>
  <si>
    <t>*Current (%), reflects 12-month coincident peak demand basis currently used in rates. TMNB is not in current effective rates, but will be included in 1/1/2020 effective rates.</t>
  </si>
  <si>
    <t>**
Pursuant to D.18-12-003, TMNB is being collected in PPP rates. Allocations are based on using the then-current 12-month coincident peak demand basis for revenue allocation that is used for the cost allocation mechanism (CAM).</t>
  </si>
  <si>
    <t>*The "Current Rate" is zero due to TMNB being new for 1/1/2020 rates. Therefore, TMNB will be included in "Illustrative Proposed Rate[s]".</t>
  </si>
  <si>
    <t>Table JE - 1: Cost-Based and Proposed Revenue Allocations</t>
  </si>
  <si>
    <t>Cost-Based Allocation</t>
  </si>
  <si>
    <t>Proposed Allocation</t>
  </si>
  <si>
    <t>Proposed Change in Allocation for TMNB</t>
  </si>
  <si>
    <t>Proposed TMNB Rate ($/kWh)</t>
  </si>
  <si>
    <t>PPP - TMNB</t>
  </si>
  <si>
    <t>PPP Allocation Update for TMNB</t>
  </si>
  <si>
    <t>TEST YEAR 2019 GENERAL RATE CASE PHASE 2, APPLICATION 19-03-002</t>
  </si>
  <si>
    <t>Table JE - 2: Distribution Revenue Allocation Update</t>
  </si>
  <si>
    <t>Table JE - 3: Commodity Revenue Allocation Proposal</t>
  </si>
  <si>
    <t>Table JE - 4: CTC Revenue Allocation Proposal</t>
  </si>
  <si>
    <t>Table JE - 5: CARE Revenue Allocation Proposal</t>
  </si>
  <si>
    <t>Table JE - 6: FERA Revenue Allocation Proposal</t>
  </si>
  <si>
    <t>Table JE - 7: Food Bank Revenue Allocation Proposal</t>
  </si>
  <si>
    <t>Table JE - 8: ESAP Revenue Allocation Proposal</t>
  </si>
  <si>
    <t>Table JE - 9: Energy Efficiency Revenue Allocation Proposal</t>
  </si>
  <si>
    <t>Table JE - 10: EPIC Revenue Allocation Proposal</t>
  </si>
  <si>
    <t>Table JE - 11: SGIP Revenue Allocation Proposal</t>
  </si>
  <si>
    <t>Table JE - 13: Tree Mortality Non-Bypassable Revenue Allocation Proposal</t>
  </si>
  <si>
    <t>Table JE - 14: Percentage Change in Allocations for PPP Components</t>
  </si>
  <si>
    <t>Table JE - 15: Illustrative PPP Rates Based on Changes in Allocations</t>
  </si>
  <si>
    <t>Table JE - 16: LGC Revenue Allocation Proposal</t>
  </si>
  <si>
    <t>Table JE - 17: Summary of Proposed Revenue Allocation Changes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</si>
</sst>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General_)"/>
    <numFmt numFmtId="165" formatCode="0.0%"/>
    <numFmt numFmtId="166" formatCode="&quot;$&quot;#,##0.00000_);[Red]\(&quot;$&quot;#,##0.00000\)"/>
    <numFmt numFmtId="167" formatCode="_(* #,##0_);_(* \(#,##0\);_(* &quot;-&quot;??_);_(@_)"/>
    <numFmt numFmtId="168" formatCode="_(&quot;$&quot;* #,##0_);_(&quot;$&quot;* \(#,##0\);_(&quot;$&quot;* &quot;-&quot;??_);_(@_)"/>
    <numFmt numFmtId="169" formatCode="#,#00,"/>
    <numFmt numFmtId="170" formatCode="_(&quot;$&quot;* #,##0.00000_);_(&quot;$&quot;* \(#,##0.00000\);_(&quot;$&quot;* &quot;-&quot;??_);_(@_)"/>
    <numFmt numFmtId="171" formatCode="0.000%"/>
    <numFmt numFmtId="172" formatCode="0.00000000000000%"/>
    <numFmt numFmtId="173" formatCode="0.000000000000000%"/>
    <numFmt numFmtId="174" formatCode="_(&quot;$&quot;* #,##0.00000000000000000000_);_(&quot;$&quot;* \(#,##0.00000000000000000000\);_(&quot;$&quot;* &quot;-&quot;??_);_(@_)"/>
  </numFmts>
  <fonts count="53" x14ac:knownFonts="1">
    <font>
      <sz val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7"/>
      <name val="Arial"/>
      <family val="2"/>
    </font>
    <font>
      <sz val="12"/>
      <color indexed="8"/>
      <name val="Calibri"/>
      <family val="2"/>
    </font>
    <font>
      <sz val="10"/>
      <color indexed="8"/>
      <name val="Arial"/>
      <family val="2"/>
    </font>
    <font>
      <b/>
      <sz val="14"/>
      <name val="Arial"/>
      <family val="2"/>
    </font>
    <font>
      <b/>
      <sz val="10"/>
      <color indexed="23"/>
      <name val="Lucida Console"/>
      <family val="3"/>
    </font>
    <font>
      <sz val="10"/>
      <color indexed="9"/>
      <name val="Arial"/>
      <family val="2"/>
    </font>
    <font>
      <b/>
      <i/>
      <sz val="10"/>
      <color indexed="10"/>
      <name val="Arial"/>
      <family val="2"/>
    </font>
    <font>
      <b/>
      <i/>
      <sz val="10"/>
      <color indexed="63"/>
      <name val="Arial"/>
      <family val="2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System"/>
      <family val="2"/>
    </font>
    <font>
      <i/>
      <sz val="11"/>
      <name val="Calibri"/>
      <family val="2"/>
      <scheme val="minor"/>
    </font>
    <font>
      <b/>
      <sz val="8"/>
      <name val="Arial"/>
      <family val="2"/>
    </font>
    <font>
      <sz val="10"/>
      <name val="Times New Roman"/>
      <family val="1"/>
    </font>
    <font>
      <b/>
      <u/>
      <sz val="11"/>
      <color theme="1"/>
      <name val="Calibri"/>
      <family val="2"/>
      <scheme val="minor"/>
    </font>
    <font>
      <sz val="8"/>
      <color rgb="FFFF0000"/>
      <name val="Arial"/>
      <family val="2"/>
    </font>
    <font>
      <b/>
      <sz val="12"/>
      <name val="Times New Roman"/>
      <family val="1"/>
    </font>
    <font>
      <b/>
      <sz val="11"/>
      <color rgb="FFFFFFFF"/>
      <name val="Times New Roman"/>
      <family val="1"/>
    </font>
    <font>
      <b/>
      <sz val="11"/>
      <name val="Times New Roman"/>
      <family val="1"/>
    </font>
    <font>
      <sz val="11"/>
      <color rgb="FF000000"/>
      <name val="Times New Roman"/>
      <family val="1"/>
    </font>
    <font>
      <sz val="11"/>
      <name val="Times New Roman"/>
      <family val="1"/>
    </font>
    <font>
      <b/>
      <sz val="11"/>
      <color rgb="FF000000"/>
      <name val="Times New Roman"/>
      <family val="1"/>
    </font>
    <font>
      <b/>
      <sz val="10"/>
      <color rgb="FFFFFFFF"/>
      <name val="Times New Roman"/>
      <family val="1"/>
    </font>
    <font>
      <b/>
      <sz val="10"/>
      <name val="Times New Roman"/>
      <family val="1"/>
    </font>
    <font>
      <b/>
      <sz val="10"/>
      <color rgb="FF000000"/>
      <name val="Times New Roman"/>
      <family val="1"/>
    </font>
    <font>
      <b/>
      <u/>
      <sz val="8"/>
      <name val="Arial"/>
      <family val="2"/>
    </font>
    <font>
      <sz val="12"/>
      <name val="Times New Roman"/>
      <family val="1"/>
    </font>
    <font>
      <b/>
      <i/>
      <sz val="11"/>
      <name val="Times New Roman"/>
      <family val="1"/>
    </font>
    <font>
      <b/>
      <i/>
      <vertAlign val="superscript"/>
      <sz val="11"/>
      <name val="Times New Roman"/>
      <family val="1"/>
    </font>
    <font>
      <b/>
      <i/>
      <sz val="10"/>
      <name val="Times New Roman"/>
      <family val="1"/>
    </font>
    <font>
      <b/>
      <i/>
      <vertAlign val="superscript"/>
      <sz val="1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59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23"/>
      </left>
      <right/>
      <top style="medium">
        <color indexed="23"/>
      </top>
      <bottom/>
      <diagonal/>
    </border>
    <border>
      <left/>
      <right/>
      <top style="medium">
        <color indexed="23"/>
      </top>
      <bottom/>
      <diagonal/>
    </border>
    <border>
      <left/>
      <right style="medium">
        <color indexed="23"/>
      </right>
      <top style="medium">
        <color indexed="23"/>
      </top>
      <bottom/>
      <diagonal/>
    </border>
    <border>
      <left style="medium">
        <color indexed="61"/>
      </left>
      <right/>
      <top/>
      <bottom/>
      <diagonal/>
    </border>
    <border>
      <left style="medium">
        <color indexed="60"/>
      </left>
      <right/>
      <top/>
      <bottom/>
      <diagonal/>
    </border>
    <border>
      <left style="medium">
        <color indexed="59"/>
      </left>
      <right/>
      <top/>
      <bottom/>
      <diagonal/>
    </border>
    <border>
      <left style="medium">
        <color indexed="61"/>
      </left>
      <right style="medium">
        <color indexed="61"/>
      </right>
      <top style="medium">
        <color indexed="61"/>
      </top>
      <bottom style="medium">
        <color indexed="61"/>
      </bottom>
      <diagonal/>
    </border>
    <border>
      <left style="medium">
        <color indexed="60"/>
      </left>
      <right style="medium">
        <color indexed="60"/>
      </right>
      <top style="medium">
        <color indexed="60"/>
      </top>
      <bottom style="medium">
        <color indexed="60"/>
      </bottom>
      <diagonal/>
    </border>
    <border>
      <left style="medium">
        <color indexed="59"/>
      </left>
      <right style="medium">
        <color indexed="59"/>
      </right>
      <top style="medium">
        <color indexed="59"/>
      </top>
      <bottom style="medium">
        <color indexed="59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80"/>
      </left>
      <right style="medium">
        <color rgb="FF000080"/>
      </right>
      <top style="medium">
        <color rgb="FF000080"/>
      </top>
      <bottom style="medium">
        <color rgb="FF000080"/>
      </bottom>
      <diagonal/>
    </border>
    <border>
      <left/>
      <right style="medium">
        <color rgb="FF000080"/>
      </right>
      <top style="medium">
        <color rgb="FF000080"/>
      </top>
      <bottom style="medium">
        <color rgb="FF000080"/>
      </bottom>
      <diagonal/>
    </border>
    <border>
      <left style="medium">
        <color rgb="FF000080"/>
      </left>
      <right style="medium">
        <color rgb="FF000080"/>
      </right>
      <top/>
      <bottom style="medium">
        <color rgb="FF000080"/>
      </bottom>
      <diagonal/>
    </border>
    <border>
      <left/>
      <right style="medium">
        <color rgb="FF000080"/>
      </right>
      <top/>
      <bottom style="medium">
        <color rgb="FF000080"/>
      </bottom>
      <diagonal/>
    </border>
    <border>
      <left style="medium">
        <color rgb="FF000080"/>
      </left>
      <right style="medium">
        <color rgb="FF000080"/>
      </right>
      <top style="medium">
        <color rgb="FF000080"/>
      </top>
      <bottom/>
      <diagonal/>
    </border>
    <border>
      <left/>
      <right style="medium">
        <color rgb="FF000080"/>
      </right>
      <top style="medium">
        <color rgb="FF000080"/>
      </top>
      <bottom/>
      <diagonal/>
    </border>
    <border>
      <left/>
      <right/>
      <top/>
      <bottom style="medium">
        <color rgb="FF000080"/>
      </bottom>
      <diagonal/>
    </border>
    <border>
      <left style="medium">
        <color rgb="FF000080"/>
      </left>
      <right/>
      <top/>
      <bottom/>
      <diagonal/>
    </border>
    <border>
      <left/>
      <right/>
      <top style="medium">
        <color rgb="FF00008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97">
    <xf numFmtId="164" fontId="0" fillId="0" borderId="0"/>
    <xf numFmtId="40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164" fontId="11" fillId="0" borderId="0"/>
    <xf numFmtId="164" fontId="15" fillId="0" borderId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0" fontId="14" fillId="0" borderId="0" applyFont="0" applyFill="0" applyBorder="0" applyAlignment="0" applyProtection="0"/>
    <xf numFmtId="8" fontId="14" fillId="0" borderId="0" applyFont="0" applyFill="0" applyBorder="0" applyAlignment="0" applyProtection="0"/>
    <xf numFmtId="44" fontId="16" fillId="0" borderId="0" applyFont="0" applyFill="0" applyBorder="0" applyAlignment="0" applyProtection="0"/>
    <xf numFmtId="8" fontId="14" fillId="0" borderId="0" applyFont="0" applyFill="0" applyBorder="0" applyAlignment="0" applyProtection="0"/>
    <xf numFmtId="164" fontId="11" fillId="0" borderId="0"/>
    <xf numFmtId="0" fontId="13" fillId="0" borderId="0"/>
    <xf numFmtId="0" fontId="13" fillId="0" borderId="0"/>
    <xf numFmtId="164" fontId="11" fillId="0" borderId="0"/>
    <xf numFmtId="0" fontId="13" fillId="0" borderId="0"/>
    <xf numFmtId="0" fontId="13" fillId="0" borderId="0"/>
    <xf numFmtId="0" fontId="13" fillId="0" borderId="0"/>
    <xf numFmtId="164" fontId="11" fillId="0" borderId="0"/>
    <xf numFmtId="0" fontId="13" fillId="0" borderId="0"/>
    <xf numFmtId="164" fontId="11" fillId="0" borderId="0"/>
    <xf numFmtId="164" fontId="11" fillId="0" borderId="0"/>
    <xf numFmtId="0" fontId="13" fillId="0" borderId="0"/>
    <xf numFmtId="0" fontId="13" fillId="0" borderId="0"/>
    <xf numFmtId="0" fontId="10" fillId="0" borderId="0"/>
    <xf numFmtId="164" fontId="11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3" fillId="0" borderId="0" applyNumberFormat="0" applyFont="0" applyBorder="0" applyAlignment="0" applyProtection="0"/>
    <xf numFmtId="0" fontId="18" fillId="0" borderId="0" applyNumberFormat="0" applyFill="0" applyBorder="0" applyAlignment="0" applyProtection="0"/>
    <xf numFmtId="0" fontId="12" fillId="3" borderId="0" applyNumberFormat="0" applyBorder="0" applyProtection="0">
      <alignment wrapText="1"/>
    </xf>
    <xf numFmtId="0" fontId="12" fillId="0" borderId="0" applyNumberFormat="0" applyFill="0" applyBorder="0" applyProtection="0">
      <alignment wrapText="1"/>
    </xf>
    <xf numFmtId="0" fontId="11" fillId="0" borderId="0" applyNumberFormat="0" applyFill="0" applyBorder="0" applyProtection="0">
      <alignment vertical="top" wrapText="1"/>
    </xf>
    <xf numFmtId="0" fontId="19" fillId="0" borderId="0" applyNumberFormat="0" applyFill="0" applyBorder="0" applyAlignment="0" applyProtection="0"/>
    <xf numFmtId="0" fontId="13" fillId="0" borderId="2" applyNumberFormat="0" applyFont="0" applyFill="0" applyAlignment="0" applyProtection="0"/>
    <xf numFmtId="0" fontId="13" fillId="0" borderId="3" applyNumberFormat="0" applyFont="0" applyFill="0" applyAlignment="0" applyProtection="0"/>
    <xf numFmtId="0" fontId="13" fillId="0" borderId="4" applyNumberFormat="0" applyFont="0" applyFill="0" applyAlignment="0" applyProtection="0"/>
    <xf numFmtId="0" fontId="20" fillId="4" borderId="5" applyNumberFormat="0" applyAlignment="0" applyProtection="0"/>
    <xf numFmtId="0" fontId="20" fillId="5" borderId="6" applyNumberFormat="0" applyAlignment="0" applyProtection="0"/>
    <xf numFmtId="0" fontId="13" fillId="6" borderId="7" applyNumberFormat="0" applyFont="0" applyAlignment="0" applyProtection="0"/>
    <xf numFmtId="0" fontId="13" fillId="7" borderId="8" applyNumberFormat="0" applyFont="0" applyAlignment="0" applyProtection="0"/>
    <xf numFmtId="0" fontId="13" fillId="8" borderId="9" applyNumberFormat="0" applyFont="0" applyAlignment="0" applyProtection="0"/>
    <xf numFmtId="0" fontId="13" fillId="9" borderId="10" applyNumberFormat="0" applyFont="0" applyAlignment="0" applyProtection="0"/>
    <xf numFmtId="0" fontId="13" fillId="2" borderId="0" applyNumberFormat="0" applyFont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3" fillId="0" borderId="0" applyNumberFormat="0" applyFont="0" applyBorder="0" applyAlignment="0" applyProtection="0"/>
    <xf numFmtId="9" fontId="14" fillId="0" borderId="0" applyFont="0" applyFill="0" applyBorder="0" applyAlignment="0" applyProtection="0"/>
    <xf numFmtId="40" fontId="14" fillId="0" borderId="0" applyFont="0" applyFill="0" applyBorder="0" applyAlignment="0" applyProtection="0"/>
    <xf numFmtId="0" fontId="23" fillId="0" borderId="0"/>
    <xf numFmtId="9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164" fontId="11" fillId="0" borderId="0"/>
    <xf numFmtId="164" fontId="11" fillId="0" borderId="0"/>
    <xf numFmtId="43" fontId="9" fillId="0" borderId="0" applyFont="0" applyFill="0" applyBorder="0" applyAlignment="0" applyProtection="0"/>
    <xf numFmtId="0" fontId="32" fillId="0" borderId="0"/>
    <xf numFmtId="44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6" fillId="0" borderId="0"/>
    <xf numFmtId="0" fontId="4" fillId="0" borderId="0"/>
    <xf numFmtId="9" fontId="4" fillId="0" borderId="0" applyFont="0" applyFill="0" applyBorder="0" applyAlignment="0" applyProtection="0"/>
    <xf numFmtId="0" fontId="1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13" fillId="0" borderId="0"/>
  </cellStyleXfs>
  <cellXfs count="225">
    <xf numFmtId="164" fontId="0" fillId="0" borderId="0" xfId="0"/>
    <xf numFmtId="38" fontId="23" fillId="0" borderId="0" xfId="63" applyNumberFormat="1" applyBorder="1"/>
    <xf numFmtId="166" fontId="23" fillId="0" borderId="0" xfId="63" applyNumberFormat="1" applyBorder="1" applyAlignment="1">
      <alignment horizontal="right"/>
    </xf>
    <xf numFmtId="0" fontId="9" fillId="0" borderId="0" xfId="68"/>
    <xf numFmtId="0" fontId="26" fillId="0" borderId="0" xfId="68" applyFont="1"/>
    <xf numFmtId="10" fontId="0" fillId="0" borderId="0" xfId="69" applyNumberFormat="1" applyFont="1"/>
    <xf numFmtId="10" fontId="9" fillId="0" borderId="0" xfId="68" applyNumberFormat="1"/>
    <xf numFmtId="165" fontId="9" fillId="0" borderId="0" xfId="68" applyNumberFormat="1"/>
    <xf numFmtId="0" fontId="27" fillId="0" borderId="12" xfId="68" applyFont="1" applyBorder="1" applyAlignment="1">
      <alignment horizontal="center" vertical="center" wrapText="1"/>
    </xf>
    <xf numFmtId="0" fontId="27" fillId="0" borderId="13" xfId="68" applyFont="1" applyBorder="1" applyAlignment="1">
      <alignment horizontal="center" vertical="center" wrapText="1"/>
    </xf>
    <xf numFmtId="0" fontId="27" fillId="0" borderId="14" xfId="68" applyFont="1" applyBorder="1" applyAlignment="1">
      <alignment vertical="center" wrapText="1"/>
    </xf>
    <xf numFmtId="0" fontId="28" fillId="0" borderId="0" xfId="68" applyFont="1" applyAlignment="1">
      <alignment vertical="center"/>
    </xf>
    <xf numFmtId="0" fontId="29" fillId="0" borderId="0" xfId="68" applyFont="1"/>
    <xf numFmtId="0" fontId="26" fillId="0" borderId="0" xfId="68" applyFont="1" applyFill="1" applyBorder="1"/>
    <xf numFmtId="3" fontId="27" fillId="0" borderId="1" xfId="68" applyNumberFormat="1" applyFont="1" applyBorder="1" applyAlignment="1">
      <alignment horizontal="center" vertical="center" wrapText="1"/>
    </xf>
    <xf numFmtId="0" fontId="26" fillId="0" borderId="0" xfId="68" applyFont="1" applyFill="1"/>
    <xf numFmtId="165" fontId="0" fillId="0" borderId="0" xfId="69" applyNumberFormat="1" applyFont="1"/>
    <xf numFmtId="167" fontId="0" fillId="0" borderId="0" xfId="72" applyNumberFormat="1" applyFont="1"/>
    <xf numFmtId="0" fontId="9" fillId="0" borderId="0" xfId="68" applyFont="1"/>
    <xf numFmtId="0" fontId="29" fillId="0" borderId="0" xfId="68" applyFont="1" applyFill="1"/>
    <xf numFmtId="10" fontId="26" fillId="0" borderId="0" xfId="68" applyNumberFormat="1" applyFont="1"/>
    <xf numFmtId="0" fontId="9" fillId="0" borderId="0" xfId="68" applyFill="1"/>
    <xf numFmtId="0" fontId="30" fillId="0" borderId="0" xfId="68" applyFont="1" applyFill="1"/>
    <xf numFmtId="0" fontId="31" fillId="0" borderId="0" xfId="68" applyFont="1" applyFill="1"/>
    <xf numFmtId="3" fontId="30" fillId="0" borderId="0" xfId="73" applyNumberFormat="1" applyFont="1" applyFill="1" applyAlignment="1">
      <alignment horizontal="right"/>
    </xf>
    <xf numFmtId="10" fontId="0" fillId="0" borderId="0" xfId="69" applyNumberFormat="1" applyFont="1" applyAlignment="1">
      <alignment horizontal="center"/>
    </xf>
    <xf numFmtId="0" fontId="31" fillId="0" borderId="0" xfId="73" applyFont="1" applyFill="1"/>
    <xf numFmtId="3" fontId="30" fillId="0" borderId="0" xfId="68" applyNumberFormat="1" applyFont="1" applyFill="1"/>
    <xf numFmtId="0" fontId="33" fillId="0" borderId="0" xfId="73" applyFont="1" applyFill="1"/>
    <xf numFmtId="0" fontId="33" fillId="0" borderId="0" xfId="68" applyFont="1" applyFill="1"/>
    <xf numFmtId="10" fontId="0" fillId="0" borderId="0" xfId="2" applyNumberFormat="1" applyFont="1"/>
    <xf numFmtId="0" fontId="36" fillId="0" borderId="0" xfId="68" applyFont="1"/>
    <xf numFmtId="10" fontId="27" fillId="0" borderId="1" xfId="2" applyNumberFormat="1" applyFont="1" applyBorder="1" applyAlignment="1">
      <alignment horizontal="center" vertical="center" wrapText="1"/>
    </xf>
    <xf numFmtId="0" fontId="8" fillId="0" borderId="0" xfId="68" applyFont="1"/>
    <xf numFmtId="10" fontId="8" fillId="0" borderId="0" xfId="68" applyNumberFormat="1" applyFont="1"/>
    <xf numFmtId="165" fontId="8" fillId="0" borderId="0" xfId="68" applyNumberFormat="1" applyFont="1"/>
    <xf numFmtId="10" fontId="30" fillId="0" borderId="0" xfId="69" applyNumberFormat="1" applyFont="1"/>
    <xf numFmtId="10" fontId="30" fillId="0" borderId="0" xfId="69" applyNumberFormat="1" applyFont="1" applyFill="1"/>
    <xf numFmtId="38" fontId="9" fillId="0" borderId="0" xfId="1" applyNumberFormat="1" applyFont="1"/>
    <xf numFmtId="10" fontId="9" fillId="0" borderId="0" xfId="2" applyNumberFormat="1" applyFont="1"/>
    <xf numFmtId="0" fontId="7" fillId="0" borderId="0" xfId="68" applyFont="1"/>
    <xf numFmtId="164" fontId="34" fillId="0" borderId="0" xfId="0" applyFont="1"/>
    <xf numFmtId="0" fontId="26" fillId="0" borderId="0" xfId="68" applyFont="1" applyAlignment="1">
      <alignment horizontal="center"/>
    </xf>
    <xf numFmtId="0" fontId="5" fillId="0" borderId="0" xfId="68" applyFont="1"/>
    <xf numFmtId="0" fontId="31" fillId="0" borderId="0" xfId="68" applyFont="1" applyFill="1" applyAlignment="1">
      <alignment horizontal="center" wrapText="1"/>
    </xf>
    <xf numFmtId="0" fontId="26" fillId="0" borderId="0" xfId="68" applyFont="1" applyAlignment="1">
      <alignment horizontal="center" wrapText="1"/>
    </xf>
    <xf numFmtId="1" fontId="12" fillId="0" borderId="0" xfId="79" applyNumberFormat="1" applyFont="1" applyAlignment="1">
      <alignment horizontal="center"/>
    </xf>
    <xf numFmtId="0" fontId="12" fillId="0" borderId="0" xfId="79" applyFont="1"/>
    <xf numFmtId="0" fontId="12" fillId="0" borderId="0" xfId="79" applyFont="1" applyAlignment="1">
      <alignment wrapText="1"/>
    </xf>
    <xf numFmtId="0" fontId="12" fillId="0" borderId="0" xfId="79" applyFont="1" applyFill="1"/>
    <xf numFmtId="164" fontId="39" fillId="10" borderId="20" xfId="0" applyFont="1" applyFill="1" applyBorder="1" applyAlignment="1">
      <alignment horizontal="center" vertical="center" wrapText="1"/>
    </xf>
    <xf numFmtId="164" fontId="39" fillId="10" borderId="18" xfId="0" applyFont="1" applyFill="1" applyBorder="1" applyAlignment="1">
      <alignment horizontal="center" vertical="center" wrapText="1"/>
    </xf>
    <xf numFmtId="164" fontId="40" fillId="0" borderId="17" xfId="0" applyFont="1" applyBorder="1" applyAlignment="1">
      <alignment vertical="center" wrapText="1"/>
    </xf>
    <xf numFmtId="10" fontId="41" fillId="0" borderId="18" xfId="2" applyNumberFormat="1" applyFont="1" applyBorder="1" applyAlignment="1">
      <alignment horizontal="center" vertical="center" wrapText="1"/>
    </xf>
    <xf numFmtId="10" fontId="42" fillId="0" borderId="18" xfId="2" applyNumberFormat="1" applyFont="1" applyBorder="1" applyAlignment="1">
      <alignment horizontal="center" vertical="center" wrapText="1"/>
    </xf>
    <xf numFmtId="38" fontId="41" fillId="0" borderId="18" xfId="1" applyNumberFormat="1" applyFont="1" applyBorder="1" applyAlignment="1">
      <alignment horizontal="center" vertical="center" wrapText="1"/>
    </xf>
    <xf numFmtId="164" fontId="40" fillId="0" borderId="15" xfId="0" applyFont="1" applyBorder="1" applyAlignment="1">
      <alignment vertical="center" wrapText="1"/>
    </xf>
    <xf numFmtId="9" fontId="43" fillId="0" borderId="16" xfId="2" applyNumberFormat="1" applyFont="1" applyBorder="1" applyAlignment="1">
      <alignment horizontal="center" vertical="center" wrapText="1"/>
    </xf>
    <xf numFmtId="38" fontId="43" fillId="0" borderId="16" xfId="1" applyNumberFormat="1" applyFont="1" applyBorder="1" applyAlignment="1">
      <alignment horizontal="center" vertical="center" wrapText="1"/>
    </xf>
    <xf numFmtId="10" fontId="40" fillId="0" borderId="18" xfId="2" applyNumberFormat="1" applyFont="1" applyBorder="1" applyAlignment="1">
      <alignment horizontal="center" vertical="center" wrapText="1"/>
    </xf>
    <xf numFmtId="38" fontId="43" fillId="0" borderId="18" xfId="1" applyNumberFormat="1" applyFont="1" applyBorder="1" applyAlignment="1">
      <alignment horizontal="center" vertical="center" wrapText="1"/>
    </xf>
    <xf numFmtId="9" fontId="40" fillId="0" borderId="18" xfId="2" applyNumberFormat="1" applyFont="1" applyBorder="1" applyAlignment="1">
      <alignment horizontal="center" vertical="center" wrapText="1"/>
    </xf>
    <xf numFmtId="10" fontId="43" fillId="0" borderId="18" xfId="2" applyNumberFormat="1" applyFont="1" applyBorder="1" applyAlignment="1">
      <alignment horizontal="center" vertical="center" wrapText="1"/>
    </xf>
    <xf numFmtId="9" fontId="43" fillId="0" borderId="18" xfId="2" applyNumberFormat="1" applyFont="1" applyBorder="1" applyAlignment="1">
      <alignment horizontal="center" vertical="center" wrapText="1"/>
    </xf>
    <xf numFmtId="169" fontId="9" fillId="0" borderId="0" xfId="68" applyNumberFormat="1"/>
    <xf numFmtId="164" fontId="44" fillId="10" borderId="20" xfId="0" applyFont="1" applyFill="1" applyBorder="1" applyAlignment="1">
      <alignment horizontal="center" vertical="center" wrapText="1"/>
    </xf>
    <xf numFmtId="164" fontId="44" fillId="10" borderId="18" xfId="0" applyFont="1" applyFill="1" applyBorder="1" applyAlignment="1">
      <alignment horizontal="center" vertical="center" wrapText="1"/>
    </xf>
    <xf numFmtId="164" fontId="45" fillId="0" borderId="17" xfId="0" applyFont="1" applyBorder="1" applyAlignment="1">
      <alignment vertical="center" wrapText="1"/>
    </xf>
    <xf numFmtId="164" fontId="38" fillId="0" borderId="21" xfId="0" applyFont="1" applyBorder="1" applyAlignment="1">
      <alignment horizontal="center"/>
    </xf>
    <xf numFmtId="10" fontId="42" fillId="0" borderId="18" xfId="2" applyNumberFormat="1" applyFont="1" applyFill="1" applyBorder="1" applyAlignment="1">
      <alignment horizontal="center" vertical="center" wrapText="1"/>
    </xf>
    <xf numFmtId="10" fontId="41" fillId="0" borderId="18" xfId="2" applyNumberFormat="1" applyFont="1" applyFill="1" applyBorder="1" applyAlignment="1">
      <alignment horizontal="center" vertical="center" wrapText="1"/>
    </xf>
    <xf numFmtId="0" fontId="26" fillId="0" borderId="0" xfId="68" applyFont="1" applyAlignment="1">
      <alignment horizontal="center"/>
    </xf>
    <xf numFmtId="164" fontId="34" fillId="0" borderId="0" xfId="0" applyFont="1" applyAlignment="1">
      <alignment horizontal="center"/>
    </xf>
    <xf numFmtId="10" fontId="41" fillId="0" borderId="17" xfId="2" applyNumberFormat="1" applyFont="1" applyFill="1" applyBorder="1" applyAlignment="1">
      <alignment horizontal="center" vertical="center" wrapText="1"/>
    </xf>
    <xf numFmtId="10" fontId="42" fillId="0" borderId="17" xfId="2" applyNumberFormat="1" applyFont="1" applyFill="1" applyBorder="1" applyAlignment="1">
      <alignment horizontal="center" vertical="center" wrapText="1"/>
    </xf>
    <xf numFmtId="10" fontId="40" fillId="0" borderId="17" xfId="2" applyNumberFormat="1" applyFont="1" applyFill="1" applyBorder="1" applyAlignment="1">
      <alignment horizontal="center" vertical="center" wrapText="1"/>
    </xf>
    <xf numFmtId="0" fontId="26" fillId="0" borderId="0" xfId="68" applyFont="1" applyAlignment="1"/>
    <xf numFmtId="164" fontId="0" fillId="0" borderId="0" xfId="0" applyAlignment="1"/>
    <xf numFmtId="0" fontId="9" fillId="0" borderId="0" xfId="68" applyAlignment="1"/>
    <xf numFmtId="0" fontId="26" fillId="0" borderId="0" xfId="90" applyFont="1" applyFill="1"/>
    <xf numFmtId="10" fontId="30" fillId="0" borderId="0" xfId="91" applyNumberFormat="1" applyFont="1" applyFill="1"/>
    <xf numFmtId="10" fontId="2" fillId="0" borderId="0" xfId="68" applyNumberFormat="1" applyFont="1"/>
    <xf numFmtId="171" fontId="0" fillId="0" borderId="0" xfId="2" applyNumberFormat="1" applyFont="1"/>
    <xf numFmtId="167" fontId="0" fillId="0" borderId="0" xfId="72" applyNumberFormat="1" applyFont="1" applyFill="1"/>
    <xf numFmtId="10" fontId="1" fillId="0" borderId="0" xfId="68" applyNumberFormat="1" applyFont="1"/>
    <xf numFmtId="0" fontId="26" fillId="0" borderId="0" xfId="68" applyFont="1" applyAlignment="1">
      <alignment wrapText="1"/>
    </xf>
    <xf numFmtId="10" fontId="0" fillId="0" borderId="0" xfId="69" applyNumberFormat="1" applyFont="1" applyFill="1"/>
    <xf numFmtId="38" fontId="9" fillId="0" borderId="0" xfId="68" applyNumberFormat="1" applyFill="1"/>
    <xf numFmtId="38" fontId="9" fillId="0" borderId="0" xfId="1" applyNumberFormat="1" applyFont="1" applyFill="1"/>
    <xf numFmtId="0" fontId="1" fillId="0" borderId="0" xfId="68" applyFont="1"/>
    <xf numFmtId="40" fontId="0" fillId="0" borderId="0" xfId="1" applyFont="1"/>
    <xf numFmtId="0" fontId="23" fillId="0" borderId="0" xfId="63" applyNumberFormat="1" applyBorder="1"/>
    <xf numFmtId="164" fontId="34" fillId="0" borderId="0" xfId="0" applyFont="1" applyFill="1"/>
    <xf numFmtId="164" fontId="0" fillId="0" borderId="0" xfId="0" applyFill="1"/>
    <xf numFmtId="38" fontId="23" fillId="0" borderId="0" xfId="63" applyNumberFormat="1" applyFill="1" applyBorder="1"/>
    <xf numFmtId="10" fontId="0" fillId="0" borderId="0" xfId="2" applyNumberFormat="1" applyFont="1" applyFill="1"/>
    <xf numFmtId="0" fontId="8" fillId="0" borderId="0" xfId="68" applyFont="1" applyFill="1"/>
    <xf numFmtId="10" fontId="8" fillId="0" borderId="0" xfId="68" applyNumberFormat="1" applyFont="1" applyFill="1"/>
    <xf numFmtId="172" fontId="9" fillId="0" borderId="0" xfId="68" applyNumberFormat="1"/>
    <xf numFmtId="9" fontId="26" fillId="0" borderId="0" xfId="90" applyNumberFormat="1" applyFont="1" applyFill="1"/>
    <xf numFmtId="0" fontId="26" fillId="0" borderId="0" xfId="68" applyFont="1" applyFill="1" applyAlignment="1">
      <alignment wrapText="1"/>
    </xf>
    <xf numFmtId="3" fontId="9" fillId="0" borderId="0" xfId="68" applyNumberFormat="1" applyFill="1"/>
    <xf numFmtId="10" fontId="9" fillId="0" borderId="0" xfId="2" applyNumberFormat="1" applyFont="1" applyFill="1"/>
    <xf numFmtId="0" fontId="9" fillId="0" borderId="0" xfId="68" applyFill="1" applyBorder="1"/>
    <xf numFmtId="0" fontId="36" fillId="0" borderId="0" xfId="68" applyFont="1" applyFill="1" applyBorder="1"/>
    <xf numFmtId="0" fontId="8" fillId="0" borderId="0" xfId="68" applyFont="1" applyFill="1" applyBorder="1"/>
    <xf numFmtId="10" fontId="30" fillId="0" borderId="0" xfId="69" applyNumberFormat="1" applyFont="1" applyFill="1" applyBorder="1"/>
    <xf numFmtId="10" fontId="8" fillId="0" borderId="0" xfId="68" applyNumberFormat="1" applyFont="1" applyFill="1" applyBorder="1"/>
    <xf numFmtId="10" fontId="0" fillId="0" borderId="0" xfId="69" applyNumberFormat="1" applyFont="1" applyFill="1" applyBorder="1"/>
    <xf numFmtId="0" fontId="27" fillId="0" borderId="0" xfId="68" applyFont="1" applyFill="1" applyBorder="1" applyAlignment="1">
      <alignment horizontal="center" vertical="center" wrapText="1"/>
    </xf>
    <xf numFmtId="0" fontId="27" fillId="0" borderId="0" xfId="68" applyFont="1" applyFill="1" applyBorder="1" applyAlignment="1">
      <alignment vertical="center" wrapText="1"/>
    </xf>
    <xf numFmtId="3" fontId="27" fillId="0" borderId="0" xfId="68" applyNumberFormat="1" applyFont="1" applyFill="1" applyBorder="1" applyAlignment="1">
      <alignment horizontal="center" vertical="center" wrapText="1"/>
    </xf>
    <xf numFmtId="10" fontId="27" fillId="0" borderId="0" xfId="2" applyNumberFormat="1" applyFont="1" applyFill="1" applyBorder="1" applyAlignment="1">
      <alignment horizontal="center" vertical="center" wrapText="1"/>
    </xf>
    <xf numFmtId="9" fontId="30" fillId="0" borderId="0" xfId="91" applyNumberFormat="1" applyFont="1" applyFill="1"/>
    <xf numFmtId="9" fontId="0" fillId="0" borderId="0" xfId="0" applyNumberFormat="1" applyFill="1"/>
    <xf numFmtId="164" fontId="47" fillId="0" borderId="0" xfId="0" applyFont="1" applyFill="1" applyAlignment="1"/>
    <xf numFmtId="164" fontId="0" fillId="0" borderId="0" xfId="0" applyFill="1" applyAlignment="1"/>
    <xf numFmtId="173" fontId="9" fillId="0" borderId="0" xfId="68" applyNumberFormat="1"/>
    <xf numFmtId="164" fontId="43" fillId="0" borderId="17" xfId="0" applyFont="1" applyFill="1" applyBorder="1" applyAlignment="1">
      <alignment vertical="center" wrapText="1"/>
    </xf>
    <xf numFmtId="164" fontId="39" fillId="10" borderId="19" xfId="0" applyFont="1" applyFill="1" applyBorder="1" applyAlignment="1">
      <alignment horizontal="center" vertical="center" wrapText="1"/>
    </xf>
    <xf numFmtId="164" fontId="0" fillId="0" borderId="0" xfId="0" applyBorder="1"/>
    <xf numFmtId="164" fontId="46" fillId="0" borderId="15" xfId="0" applyFont="1" applyFill="1" applyBorder="1" applyAlignment="1">
      <alignment vertical="center" wrapText="1"/>
    </xf>
    <xf numFmtId="10" fontId="41" fillId="0" borderId="16" xfId="2" applyNumberFormat="1" applyFont="1" applyFill="1" applyBorder="1" applyAlignment="1">
      <alignment horizontal="center" vertical="center" wrapText="1"/>
    </xf>
    <xf numFmtId="10" fontId="43" fillId="0" borderId="16" xfId="2" applyNumberFormat="1" applyFont="1" applyFill="1" applyBorder="1" applyAlignment="1">
      <alignment horizontal="center" vertical="center" wrapText="1"/>
    </xf>
    <xf numFmtId="164" fontId="35" fillId="0" borderId="0" xfId="0" applyFont="1" applyFill="1" applyBorder="1" applyAlignment="1">
      <alignment vertical="center" wrapText="1"/>
    </xf>
    <xf numFmtId="164" fontId="40" fillId="0" borderId="0" xfId="0" applyFont="1" applyFill="1" applyBorder="1" applyAlignment="1">
      <alignment horizontal="center" vertical="center" wrapText="1"/>
    </xf>
    <xf numFmtId="164" fontId="40" fillId="0" borderId="0" xfId="0" applyFont="1" applyFill="1" applyBorder="1" applyAlignment="1">
      <alignment vertical="center" wrapText="1"/>
    </xf>
    <xf numFmtId="10" fontId="42" fillId="0" borderId="0" xfId="2" applyNumberFormat="1" applyFont="1" applyFill="1" applyBorder="1" applyAlignment="1">
      <alignment horizontal="center" vertical="center" wrapText="1"/>
    </xf>
    <xf numFmtId="10" fontId="41" fillId="0" borderId="0" xfId="2" applyNumberFormat="1" applyFont="1" applyFill="1" applyBorder="1" applyAlignment="1">
      <alignment horizontal="center" vertical="center" wrapText="1"/>
    </xf>
    <xf numFmtId="164" fontId="38" fillId="0" borderId="0" xfId="0" applyFont="1" applyFill="1" applyBorder="1" applyAlignment="1"/>
    <xf numFmtId="164" fontId="38" fillId="0" borderId="0" xfId="0" applyFont="1" applyBorder="1" applyAlignment="1">
      <alignment horizontal="center"/>
    </xf>
    <xf numFmtId="164" fontId="0" fillId="0" borderId="0" xfId="0" applyFill="1" applyBorder="1"/>
    <xf numFmtId="164" fontId="44" fillId="0" borderId="0" xfId="0" applyFont="1" applyFill="1" applyBorder="1" applyAlignment="1">
      <alignment horizontal="center" vertical="center" wrapText="1"/>
    </xf>
    <xf numFmtId="164" fontId="45" fillId="0" borderId="0" xfId="0" applyFont="1" applyFill="1" applyBorder="1" applyAlignment="1">
      <alignment vertical="center" wrapText="1"/>
    </xf>
    <xf numFmtId="170" fontId="41" fillId="0" borderId="0" xfId="67" applyNumberFormat="1" applyFont="1" applyFill="1" applyBorder="1" applyAlignment="1">
      <alignment horizontal="center" vertical="center" wrapText="1"/>
    </xf>
    <xf numFmtId="0" fontId="41" fillId="0" borderId="0" xfId="2" applyNumberFormat="1" applyFont="1" applyFill="1" applyBorder="1" applyAlignment="1">
      <alignment horizontal="center" vertical="center" wrapText="1"/>
    </xf>
    <xf numFmtId="170" fontId="43" fillId="0" borderId="0" xfId="67" applyNumberFormat="1" applyFont="1" applyFill="1" applyBorder="1" applyAlignment="1">
      <alignment horizontal="center" vertical="center" wrapText="1"/>
    </xf>
    <xf numFmtId="10" fontId="43" fillId="0" borderId="0" xfId="2" applyNumberFormat="1" applyFont="1" applyFill="1" applyBorder="1" applyAlignment="1">
      <alignment horizontal="center" vertical="center" wrapText="1"/>
    </xf>
    <xf numFmtId="164" fontId="38" fillId="0" borderId="0" xfId="0" applyFont="1" applyBorder="1" applyAlignment="1"/>
    <xf numFmtId="164" fontId="0" fillId="0" borderId="22" xfId="0" applyBorder="1"/>
    <xf numFmtId="10" fontId="41" fillId="0" borderId="15" xfId="2" applyNumberFormat="1" applyFont="1" applyFill="1" applyBorder="1" applyAlignment="1">
      <alignment horizontal="center" vertical="center" wrapText="1"/>
    </xf>
    <xf numFmtId="10" fontId="42" fillId="0" borderId="15" xfId="2" applyNumberFormat="1" applyFont="1" applyBorder="1" applyAlignment="1">
      <alignment horizontal="center" vertical="center" wrapText="1"/>
    </xf>
    <xf numFmtId="170" fontId="41" fillId="0" borderId="22" xfId="67" applyNumberFormat="1" applyFont="1" applyFill="1" applyBorder="1" applyAlignment="1">
      <alignment horizontal="center" vertical="center" wrapText="1"/>
    </xf>
    <xf numFmtId="10" fontId="40" fillId="0" borderId="15" xfId="2" applyNumberFormat="1" applyFont="1" applyBorder="1" applyAlignment="1">
      <alignment horizontal="center" vertical="center" wrapText="1"/>
    </xf>
    <xf numFmtId="170" fontId="43" fillId="0" borderId="22" xfId="67" applyNumberFormat="1" applyFont="1" applyFill="1" applyBorder="1" applyAlignment="1">
      <alignment horizontal="center" vertical="center" wrapText="1"/>
    </xf>
    <xf numFmtId="164" fontId="46" fillId="0" borderId="23" xfId="0" applyFont="1" applyFill="1" applyBorder="1" applyAlignment="1">
      <alignment vertical="center" wrapText="1"/>
    </xf>
    <xf numFmtId="164" fontId="0" fillId="0" borderId="23" xfId="0" applyFill="1" applyBorder="1"/>
    <xf numFmtId="164" fontId="43" fillId="0" borderId="15" xfId="0" applyFont="1" applyFill="1" applyBorder="1" applyAlignment="1">
      <alignment vertical="center" wrapText="1"/>
    </xf>
    <xf numFmtId="164" fontId="39" fillId="10" borderId="19" xfId="0" applyFont="1" applyFill="1" applyBorder="1" applyAlignment="1">
      <alignment horizontal="center" vertical="center" wrapText="1"/>
    </xf>
    <xf numFmtId="38" fontId="0" fillId="0" borderId="0" xfId="1" applyNumberFormat="1" applyFont="1" applyFill="1"/>
    <xf numFmtId="166" fontId="23" fillId="0" borderId="0" xfId="63" applyNumberFormat="1" applyFill="1" applyBorder="1" applyAlignment="1">
      <alignment horizontal="right"/>
    </xf>
    <xf numFmtId="164" fontId="48" fillId="0" borderId="0" xfId="0" applyFont="1"/>
    <xf numFmtId="170" fontId="41" fillId="0" borderId="18" xfId="67" applyNumberFormat="1" applyFont="1" applyFill="1" applyBorder="1" applyAlignment="1">
      <alignment horizontal="center" vertical="center" wrapText="1"/>
    </xf>
    <xf numFmtId="170" fontId="42" fillId="0" borderId="18" xfId="67" applyNumberFormat="1" applyFont="1" applyFill="1" applyBorder="1" applyAlignment="1">
      <alignment horizontal="center" vertical="center" wrapText="1"/>
    </xf>
    <xf numFmtId="170" fontId="43" fillId="0" borderId="18" xfId="67" applyNumberFormat="1" applyFont="1" applyFill="1" applyBorder="1" applyAlignment="1">
      <alignment horizontal="center" vertical="center" wrapText="1"/>
    </xf>
    <xf numFmtId="10" fontId="43" fillId="0" borderId="18" xfId="2" applyNumberFormat="1" applyFont="1" applyFill="1" applyBorder="1" applyAlignment="1">
      <alignment horizontal="center" vertical="center" wrapText="1"/>
    </xf>
    <xf numFmtId="170" fontId="42" fillId="0" borderId="16" xfId="67" applyNumberFormat="1" applyFont="1" applyFill="1" applyBorder="1" applyAlignment="1">
      <alignment horizontal="center" vertical="center" wrapText="1"/>
    </xf>
    <xf numFmtId="170" fontId="42" fillId="0" borderId="15" xfId="67" applyNumberFormat="1" applyFont="1" applyFill="1" applyBorder="1" applyAlignment="1">
      <alignment horizontal="center" vertical="center" wrapText="1"/>
    </xf>
    <xf numFmtId="170" fontId="40" fillId="0" borderId="18" xfId="67" applyNumberFormat="1" applyFont="1" applyFill="1" applyBorder="1" applyAlignment="1">
      <alignment horizontal="center" vertical="center" wrapText="1"/>
    </xf>
    <xf numFmtId="10" fontId="42" fillId="11" borderId="16" xfId="2" applyNumberFormat="1" applyFont="1" applyFill="1" applyBorder="1" applyAlignment="1">
      <alignment horizontal="center" vertical="center" wrapText="1"/>
    </xf>
    <xf numFmtId="10" fontId="41" fillId="11" borderId="16" xfId="2" applyNumberFormat="1" applyFont="1" applyFill="1" applyBorder="1" applyAlignment="1">
      <alignment horizontal="center" vertical="center" wrapText="1"/>
    </xf>
    <xf numFmtId="0" fontId="49" fillId="0" borderId="15" xfId="96" applyFont="1" applyFill="1" applyBorder="1" applyAlignment="1">
      <alignment horizontal="right" wrapText="1"/>
    </xf>
    <xf numFmtId="10" fontId="40" fillId="0" borderId="18" xfId="2" applyNumberFormat="1" applyFont="1" applyFill="1" applyBorder="1" applyAlignment="1">
      <alignment horizontal="center" vertical="center" wrapText="1"/>
    </xf>
    <xf numFmtId="10" fontId="43" fillId="0" borderId="16" xfId="2" applyNumberFormat="1" applyFont="1" applyBorder="1" applyAlignment="1">
      <alignment horizontal="center" vertical="center" wrapText="1"/>
    </xf>
    <xf numFmtId="38" fontId="27" fillId="0" borderId="1" xfId="1" applyNumberFormat="1" applyFont="1" applyBorder="1" applyAlignment="1">
      <alignment horizontal="center" vertical="center" wrapText="1"/>
    </xf>
    <xf numFmtId="9" fontId="9" fillId="0" borderId="0" xfId="2" applyFont="1"/>
    <xf numFmtId="170" fontId="41" fillId="0" borderId="18" xfId="67" applyNumberFormat="1" applyFont="1" applyFill="1" applyBorder="1" applyAlignment="1">
      <alignment horizontal="left" vertical="center" wrapText="1"/>
    </xf>
    <xf numFmtId="170" fontId="42" fillId="0" borderId="18" xfId="67" applyNumberFormat="1" applyFont="1" applyFill="1" applyBorder="1" applyAlignment="1">
      <alignment horizontal="left" vertical="center" wrapText="1"/>
    </xf>
    <xf numFmtId="170" fontId="43" fillId="0" borderId="18" xfId="67" applyNumberFormat="1" applyFont="1" applyFill="1" applyBorder="1" applyAlignment="1">
      <alignment horizontal="left" vertical="center" wrapText="1"/>
    </xf>
    <xf numFmtId="170" fontId="41" fillId="0" borderId="16" xfId="67" applyNumberFormat="1" applyFont="1" applyFill="1" applyBorder="1" applyAlignment="1">
      <alignment horizontal="left" vertical="center" wrapText="1"/>
    </xf>
    <xf numFmtId="44" fontId="41" fillId="0" borderId="16" xfId="67" applyNumberFormat="1" applyFont="1" applyFill="1" applyBorder="1" applyAlignment="1">
      <alignment horizontal="left" vertical="center" wrapText="1"/>
    </xf>
    <xf numFmtId="170" fontId="43" fillId="0" borderId="16" xfId="67" applyNumberFormat="1" applyFont="1" applyFill="1" applyBorder="1" applyAlignment="1">
      <alignment horizontal="left" vertical="center" wrapText="1"/>
    </xf>
    <xf numFmtId="44" fontId="41" fillId="0" borderId="18" xfId="67" applyNumberFormat="1" applyFont="1" applyFill="1" applyBorder="1" applyAlignment="1">
      <alignment horizontal="left" vertical="center" wrapText="1"/>
    </xf>
    <xf numFmtId="170" fontId="41" fillId="0" borderId="15" xfId="67" applyNumberFormat="1" applyFont="1" applyFill="1" applyBorder="1" applyAlignment="1">
      <alignment horizontal="left" vertical="center" wrapText="1"/>
    </xf>
    <xf numFmtId="44" fontId="41" fillId="0" borderId="15" xfId="67" applyNumberFormat="1" applyFont="1" applyFill="1" applyBorder="1" applyAlignment="1">
      <alignment horizontal="left" vertical="center" wrapText="1"/>
    </xf>
    <xf numFmtId="170" fontId="43" fillId="0" borderId="15" xfId="67" applyNumberFormat="1" applyFont="1" applyFill="1" applyBorder="1" applyAlignment="1">
      <alignment horizontal="left" vertical="center" wrapText="1"/>
    </xf>
    <xf numFmtId="0" fontId="51" fillId="0" borderId="15" xfId="96" applyFont="1" applyFill="1" applyBorder="1" applyAlignment="1">
      <alignment horizontal="right" wrapText="1"/>
    </xf>
    <xf numFmtId="0" fontId="29" fillId="0" borderId="0" xfId="68" applyFont="1" applyAlignment="1"/>
    <xf numFmtId="164" fontId="40" fillId="0" borderId="0" xfId="0" applyFont="1" applyBorder="1" applyAlignment="1">
      <alignment vertical="center" wrapText="1"/>
    </xf>
    <xf numFmtId="38" fontId="43" fillId="0" borderId="0" xfId="1" applyNumberFormat="1" applyFont="1" applyBorder="1" applyAlignment="1">
      <alignment horizontal="center" vertical="center" wrapText="1"/>
    </xf>
    <xf numFmtId="10" fontId="40" fillId="0" borderId="0" xfId="2" applyNumberFormat="1" applyFont="1" applyBorder="1" applyAlignment="1">
      <alignment horizontal="center" vertical="center" wrapText="1"/>
    </xf>
    <xf numFmtId="10" fontId="43" fillId="0" borderId="0" xfId="2" applyNumberFormat="1" applyFont="1" applyBorder="1" applyAlignment="1">
      <alignment horizontal="center" vertical="center" wrapText="1"/>
    </xf>
    <xf numFmtId="9" fontId="43" fillId="0" borderId="0" xfId="2" applyNumberFormat="1" applyFont="1" applyBorder="1" applyAlignment="1">
      <alignment horizontal="center" vertical="center" wrapText="1"/>
    </xf>
    <xf numFmtId="164" fontId="39" fillId="10" borderId="24" xfId="0" applyFont="1" applyFill="1" applyBorder="1" applyAlignment="1">
      <alignment horizontal="center" vertical="center" wrapText="1"/>
    </xf>
    <xf numFmtId="164" fontId="39" fillId="10" borderId="25" xfId="0" applyFont="1" applyFill="1" applyBorder="1" applyAlignment="1">
      <alignment horizontal="center" vertical="center" wrapText="1"/>
    </xf>
    <xf numFmtId="164" fontId="40" fillId="0" borderId="26" xfId="0" applyFont="1" applyBorder="1" applyAlignment="1">
      <alignment vertical="center" wrapText="1"/>
    </xf>
    <xf numFmtId="164" fontId="40" fillId="0" borderId="27" xfId="0" applyFont="1" applyBorder="1" applyAlignment="1">
      <alignment vertical="center" wrapText="1"/>
    </xf>
    <xf numFmtId="164" fontId="40" fillId="0" borderId="28" xfId="0" applyFont="1" applyBorder="1" applyAlignment="1">
      <alignment vertical="center" wrapText="1"/>
    </xf>
    <xf numFmtId="164" fontId="39" fillId="10" borderId="24" xfId="0" applyFont="1" applyFill="1" applyBorder="1" applyAlignment="1">
      <alignment vertical="center" wrapText="1"/>
    </xf>
    <xf numFmtId="164" fontId="39" fillId="10" borderId="25" xfId="0" applyFont="1" applyFill="1" applyBorder="1" applyAlignment="1">
      <alignment vertical="center" wrapText="1"/>
    </xf>
    <xf numFmtId="165" fontId="42" fillId="0" borderId="32" xfId="2" applyNumberFormat="1" applyFont="1" applyBorder="1" applyAlignment="1">
      <alignment horizontal="center" vertical="center" wrapText="1"/>
    </xf>
    <xf numFmtId="165" fontId="42" fillId="0" borderId="34" xfId="2" applyNumberFormat="1" applyFont="1" applyBorder="1" applyAlignment="1">
      <alignment horizontal="center" vertical="center" wrapText="1"/>
    </xf>
    <xf numFmtId="165" fontId="42" fillId="0" borderId="30" xfId="2" applyNumberFormat="1" applyFont="1" applyBorder="1" applyAlignment="1">
      <alignment horizontal="center" vertical="center" wrapText="1"/>
    </xf>
    <xf numFmtId="164" fontId="39" fillId="10" borderId="19" xfId="0" applyFont="1" applyFill="1" applyBorder="1" applyAlignment="1">
      <alignment horizontal="center" vertical="center" wrapText="1"/>
    </xf>
    <xf numFmtId="165" fontId="41" fillId="0" borderId="29" xfId="2" applyNumberFormat="1" applyFont="1" applyBorder="1" applyAlignment="1">
      <alignment horizontal="center" vertical="center" wrapText="1"/>
    </xf>
    <xf numFmtId="165" fontId="41" fillId="0" borderId="31" xfId="2" applyNumberFormat="1" applyFont="1" applyBorder="1" applyAlignment="1">
      <alignment horizontal="center" vertical="center" wrapText="1"/>
    </xf>
    <xf numFmtId="165" fontId="41" fillId="0" borderId="33" xfId="2" applyNumberFormat="1" applyFont="1" applyBorder="1" applyAlignment="1">
      <alignment horizontal="center" vertical="center" wrapText="1"/>
    </xf>
    <xf numFmtId="168" fontId="30" fillId="0" borderId="0" xfId="67" applyNumberFormat="1" applyFont="1" applyFill="1"/>
    <xf numFmtId="10" fontId="0" fillId="0" borderId="0" xfId="69" applyNumberFormat="1" applyFont="1" applyFill="1" applyAlignment="1">
      <alignment horizontal="center"/>
    </xf>
    <xf numFmtId="3" fontId="30" fillId="0" borderId="0" xfId="68" applyNumberFormat="1" applyFont="1" applyFill="1" applyAlignment="1">
      <alignment horizontal="center"/>
    </xf>
    <xf numFmtId="38" fontId="30" fillId="0" borderId="0" xfId="73" applyNumberFormat="1" applyFont="1" applyFill="1" applyAlignment="1">
      <alignment horizontal="right"/>
    </xf>
    <xf numFmtId="40" fontId="0" fillId="0" borderId="0" xfId="1" applyFont="1" applyFill="1"/>
    <xf numFmtId="164" fontId="37" fillId="0" borderId="0" xfId="3" applyFont="1" applyFill="1" applyBorder="1" applyAlignment="1">
      <alignment horizontal="center" wrapText="1"/>
    </xf>
    <xf numFmtId="44" fontId="41" fillId="0" borderId="18" xfId="67" applyFont="1" applyFill="1" applyBorder="1" applyAlignment="1">
      <alignment horizontal="left" vertical="center" wrapText="1"/>
    </xf>
    <xf numFmtId="10" fontId="42" fillId="0" borderId="16" xfId="2" applyNumberFormat="1" applyFont="1" applyFill="1" applyBorder="1" applyAlignment="1">
      <alignment horizontal="center" vertical="center" wrapText="1"/>
    </xf>
    <xf numFmtId="44" fontId="0" fillId="0" borderId="0" xfId="67" applyFont="1"/>
    <xf numFmtId="44" fontId="0" fillId="0" borderId="0" xfId="67" applyFont="1" applyFill="1"/>
    <xf numFmtId="174" fontId="0" fillId="0" borderId="0" xfId="67" applyNumberFormat="1" applyFont="1" applyFill="1"/>
    <xf numFmtId="0" fontId="26" fillId="0" borderId="0" xfId="68" applyFont="1" applyAlignment="1">
      <alignment horizontal="center"/>
    </xf>
    <xf numFmtId="0" fontId="31" fillId="0" borderId="0" xfId="68" applyFont="1" applyAlignment="1">
      <alignment horizontal="center"/>
    </xf>
    <xf numFmtId="0" fontId="26" fillId="0" borderId="0" xfId="68" applyFont="1" applyAlignment="1"/>
    <xf numFmtId="164" fontId="34" fillId="0" borderId="0" xfId="0" applyFont="1" applyAlignment="1">
      <alignment horizontal="center"/>
    </xf>
    <xf numFmtId="164" fontId="34" fillId="0" borderId="0" xfId="0" applyFont="1" applyAlignment="1"/>
    <xf numFmtId="164" fontId="37" fillId="0" borderId="0" xfId="3" applyFont="1" applyFill="1" applyBorder="1" applyAlignment="1">
      <alignment horizontal="center" wrapText="1"/>
    </xf>
    <xf numFmtId="164" fontId="39" fillId="10" borderId="24" xfId="0" applyFont="1" applyFill="1" applyBorder="1" applyAlignment="1">
      <alignment horizontal="center" vertical="center" wrapText="1"/>
    </xf>
    <xf numFmtId="164" fontId="38" fillId="0" borderId="35" xfId="0" applyFont="1" applyBorder="1" applyAlignment="1">
      <alignment horizontal="center"/>
    </xf>
    <xf numFmtId="164" fontId="39" fillId="10" borderId="19" xfId="0" applyFont="1" applyFill="1" applyBorder="1" applyAlignment="1">
      <alignment horizontal="center" vertical="center" wrapText="1"/>
    </xf>
    <xf numFmtId="164" fontId="39" fillId="10" borderId="17" xfId="0" applyFont="1" applyFill="1" applyBorder="1" applyAlignment="1">
      <alignment horizontal="center" vertical="center" wrapText="1"/>
    </xf>
    <xf numFmtId="164" fontId="38" fillId="0" borderId="21" xfId="0" applyFont="1" applyFill="1" applyBorder="1" applyAlignment="1">
      <alignment horizontal="center"/>
    </xf>
    <xf numFmtId="164" fontId="35" fillId="10" borderId="19" xfId="0" applyFont="1" applyFill="1" applyBorder="1" applyAlignment="1">
      <alignment vertical="center" wrapText="1"/>
    </xf>
    <xf numFmtId="164" fontId="35" fillId="10" borderId="17" xfId="0" applyFont="1" applyFill="1" applyBorder="1" applyAlignment="1">
      <alignment vertical="center" wrapText="1"/>
    </xf>
    <xf numFmtId="164" fontId="44" fillId="10" borderId="19" xfId="0" applyFont="1" applyFill="1" applyBorder="1" applyAlignment="1">
      <alignment horizontal="center" vertical="center" wrapText="1"/>
    </xf>
    <xf numFmtId="164" fontId="44" fillId="10" borderId="17" xfId="0" applyFont="1" applyFill="1" applyBorder="1" applyAlignment="1">
      <alignment horizontal="center" vertical="center" wrapText="1"/>
    </xf>
    <xf numFmtId="164" fontId="38" fillId="0" borderId="21" xfId="0" applyFont="1" applyBorder="1" applyAlignment="1">
      <alignment horizontal="center"/>
    </xf>
    <xf numFmtId="164" fontId="44" fillId="0" borderId="22" xfId="0" applyFont="1" applyFill="1" applyBorder="1" applyAlignment="1">
      <alignment horizontal="center" vertical="center" wrapText="1"/>
    </xf>
  </cellXfs>
  <cellStyles count="97">
    <cellStyle name="ariel" xfId="4" xr:uid="{00000000-0005-0000-0000-000000000000}"/>
    <cellStyle name="Comma" xfId="1" builtinId="3"/>
    <cellStyle name="Comma 2" xfId="5" xr:uid="{00000000-0005-0000-0000-000002000000}"/>
    <cellStyle name="Comma 2 2" xfId="6" xr:uid="{00000000-0005-0000-0000-000003000000}"/>
    <cellStyle name="Comma 2 3" xfId="62" xr:uid="{00000000-0005-0000-0000-000004000000}"/>
    <cellStyle name="Comma 3" xfId="7" xr:uid="{00000000-0005-0000-0000-000005000000}"/>
    <cellStyle name="Comma 3 2" xfId="8" xr:uid="{00000000-0005-0000-0000-000006000000}"/>
    <cellStyle name="Comma 3 3" xfId="75" xr:uid="{00000000-0005-0000-0000-000007000000}"/>
    <cellStyle name="Comma 4" xfId="9" xr:uid="{00000000-0005-0000-0000-000008000000}"/>
    <cellStyle name="Comma 5" xfId="10" xr:uid="{00000000-0005-0000-0000-000009000000}"/>
    <cellStyle name="Comma 6" xfId="65" xr:uid="{00000000-0005-0000-0000-00000A000000}"/>
    <cellStyle name="Comma 6 2" xfId="88" xr:uid="{00000000-0005-0000-0000-00000B000000}"/>
    <cellStyle name="Comma 7" xfId="72" xr:uid="{00000000-0005-0000-0000-00000C000000}"/>
    <cellStyle name="Comma 7 2" xfId="92" xr:uid="{00000000-0005-0000-0000-00000D000000}"/>
    <cellStyle name="Currency" xfId="67" builtinId="4"/>
    <cellStyle name="Currency 12" xfId="74" xr:uid="{00000000-0005-0000-0000-00000F000000}"/>
    <cellStyle name="Currency 2" xfId="11" xr:uid="{00000000-0005-0000-0000-000010000000}"/>
    <cellStyle name="Currency 3" xfId="12" xr:uid="{00000000-0005-0000-0000-000011000000}"/>
    <cellStyle name="Currency 4" xfId="13" xr:uid="{00000000-0005-0000-0000-000012000000}"/>
    <cellStyle name="Currency 5" xfId="66" xr:uid="{00000000-0005-0000-0000-000013000000}"/>
    <cellStyle name="Currency 5 2" xfId="89" xr:uid="{00000000-0005-0000-0000-000014000000}"/>
    <cellStyle name="Normal" xfId="0" builtinId="0"/>
    <cellStyle name="Normal 10" xfId="14" xr:uid="{00000000-0005-0000-0000-000016000000}"/>
    <cellStyle name="Normal 10 2" xfId="70" xr:uid="{00000000-0005-0000-0000-000017000000}"/>
    <cellStyle name="Normal 11" xfId="63" xr:uid="{00000000-0005-0000-0000-000018000000}"/>
    <cellStyle name="Normal 11 2" xfId="86" xr:uid="{00000000-0005-0000-0000-000019000000}"/>
    <cellStyle name="Normal 12" xfId="68" xr:uid="{00000000-0005-0000-0000-00001A000000}"/>
    <cellStyle name="Normal 12 2" xfId="76" xr:uid="{00000000-0005-0000-0000-00001B000000}"/>
    <cellStyle name="Normal 12 2 2" xfId="93" xr:uid="{00000000-0005-0000-0000-00001C000000}"/>
    <cellStyle name="Normal 12 3" xfId="90" xr:uid="{00000000-0005-0000-0000-00001D000000}"/>
    <cellStyle name="Normal 13" xfId="77" xr:uid="{00000000-0005-0000-0000-00001E000000}"/>
    <cellStyle name="Normal 13 2" xfId="94" xr:uid="{00000000-0005-0000-0000-00001F000000}"/>
    <cellStyle name="Normal 2" xfId="15" xr:uid="{00000000-0005-0000-0000-000020000000}"/>
    <cellStyle name="Normal 2 2" xfId="16" xr:uid="{00000000-0005-0000-0000-000021000000}"/>
    <cellStyle name="Normal 2 3" xfId="17" xr:uid="{00000000-0005-0000-0000-000022000000}"/>
    <cellStyle name="Normal 2 3 2" xfId="73" xr:uid="{00000000-0005-0000-0000-000023000000}"/>
    <cellStyle name="Normal 2_Book1" xfId="18" xr:uid="{00000000-0005-0000-0000-000024000000}"/>
    <cellStyle name="Normal 3" xfId="19" xr:uid="{00000000-0005-0000-0000-000025000000}"/>
    <cellStyle name="Normal 3 2" xfId="20" xr:uid="{00000000-0005-0000-0000-000026000000}"/>
    <cellStyle name="Normal 4" xfId="21" xr:uid="{00000000-0005-0000-0000-000027000000}"/>
    <cellStyle name="Normal 5" xfId="22" xr:uid="{00000000-0005-0000-0000-000028000000}"/>
    <cellStyle name="Normal 6" xfId="23" xr:uid="{00000000-0005-0000-0000-000029000000}"/>
    <cellStyle name="Normal 6 2" xfId="24" xr:uid="{00000000-0005-0000-0000-00002A000000}"/>
    <cellStyle name="Normal 7" xfId="25" xr:uid="{00000000-0005-0000-0000-00002B000000}"/>
    <cellStyle name="Normal 7 2" xfId="26" xr:uid="{00000000-0005-0000-0000-00002C000000}"/>
    <cellStyle name="Normal 8" xfId="27" xr:uid="{00000000-0005-0000-0000-00002D000000}"/>
    <cellStyle name="Normal 8 2" xfId="80" xr:uid="{00000000-0005-0000-0000-00002E000000}"/>
    <cellStyle name="Normal 8 2 2" xfId="71" xr:uid="{00000000-0005-0000-0000-00002F000000}"/>
    <cellStyle name="Normal 9" xfId="28" xr:uid="{00000000-0005-0000-0000-000030000000}"/>
    <cellStyle name="Normal_Billing-Rate Table Model" xfId="96" xr:uid="{7209521E-3E73-42CF-9D2B-3DCA27180871}"/>
    <cellStyle name="Normal_Lighting Model GRC Phase 2 Workpapers" xfId="79" xr:uid="{00000000-0005-0000-0000-000031000000}"/>
    <cellStyle name="Normal_RD-WP(Combined 1-01-01 filing)" xfId="3" xr:uid="{00000000-0005-0000-0000-000032000000}"/>
    <cellStyle name="Percent" xfId="2" builtinId="5"/>
    <cellStyle name="Percent 10" xfId="78" xr:uid="{00000000-0005-0000-0000-000034000000}"/>
    <cellStyle name="Percent 10 2" xfId="95" xr:uid="{00000000-0005-0000-0000-000035000000}"/>
    <cellStyle name="Percent 2" xfId="29" xr:uid="{00000000-0005-0000-0000-000036000000}"/>
    <cellStyle name="Percent 2 2" xfId="30" xr:uid="{00000000-0005-0000-0000-000037000000}"/>
    <cellStyle name="Percent 2 3" xfId="61" xr:uid="{00000000-0005-0000-0000-000038000000}"/>
    <cellStyle name="Percent 3" xfId="31" xr:uid="{00000000-0005-0000-0000-000039000000}"/>
    <cellStyle name="Percent 3 2" xfId="32" xr:uid="{00000000-0005-0000-0000-00003A000000}"/>
    <cellStyle name="Percent 4" xfId="33" xr:uid="{00000000-0005-0000-0000-00003B000000}"/>
    <cellStyle name="Percent 5" xfId="34" xr:uid="{00000000-0005-0000-0000-00003C000000}"/>
    <cellStyle name="Percent 6" xfId="35" xr:uid="{00000000-0005-0000-0000-00003D000000}"/>
    <cellStyle name="Percent 6 2" xfId="36" xr:uid="{00000000-0005-0000-0000-00003E000000}"/>
    <cellStyle name="Percent 6 2 2" xfId="37" xr:uid="{00000000-0005-0000-0000-00003F000000}"/>
    <cellStyle name="Percent 6 2 2 2" xfId="83" xr:uid="{00000000-0005-0000-0000-000040000000}"/>
    <cellStyle name="Percent 6 2 3" xfId="82" xr:uid="{00000000-0005-0000-0000-000041000000}"/>
    <cellStyle name="Percent 6 3" xfId="38" xr:uid="{00000000-0005-0000-0000-000042000000}"/>
    <cellStyle name="Percent 6 3 2" xfId="84" xr:uid="{00000000-0005-0000-0000-000043000000}"/>
    <cellStyle name="Percent 6 4" xfId="81" xr:uid="{00000000-0005-0000-0000-000044000000}"/>
    <cellStyle name="Percent 7" xfId="39" xr:uid="{00000000-0005-0000-0000-000045000000}"/>
    <cellStyle name="Percent 7 2" xfId="40" xr:uid="{00000000-0005-0000-0000-000046000000}"/>
    <cellStyle name="Percent 7 3" xfId="85" xr:uid="{00000000-0005-0000-0000-000047000000}"/>
    <cellStyle name="Percent 8" xfId="64" xr:uid="{00000000-0005-0000-0000-000048000000}"/>
    <cellStyle name="Percent 8 2" xfId="87" xr:uid="{00000000-0005-0000-0000-000049000000}"/>
    <cellStyle name="Percent 9" xfId="69" xr:uid="{00000000-0005-0000-0000-00004A000000}"/>
    <cellStyle name="Percent 9 2" xfId="91" xr:uid="{00000000-0005-0000-0000-00004B000000}"/>
    <cellStyle name="Style 168" xfId="41" xr:uid="{00000000-0005-0000-0000-00004C000000}"/>
    <cellStyle name="Style 21" xfId="42" xr:uid="{00000000-0005-0000-0000-00004D000000}"/>
    <cellStyle name="Style 22" xfId="43" xr:uid="{00000000-0005-0000-0000-00004E000000}"/>
    <cellStyle name="Style 23" xfId="44" xr:uid="{00000000-0005-0000-0000-00004F000000}"/>
    <cellStyle name="Style 24" xfId="45" xr:uid="{00000000-0005-0000-0000-000050000000}"/>
    <cellStyle name="Style 25" xfId="46" xr:uid="{00000000-0005-0000-0000-000051000000}"/>
    <cellStyle name="Style 26" xfId="47" xr:uid="{00000000-0005-0000-0000-000052000000}"/>
    <cellStyle name="Style 27" xfId="48" xr:uid="{00000000-0005-0000-0000-000053000000}"/>
    <cellStyle name="Style 28" xfId="49" xr:uid="{00000000-0005-0000-0000-000054000000}"/>
    <cellStyle name="Style 29" xfId="50" xr:uid="{00000000-0005-0000-0000-000055000000}"/>
    <cellStyle name="Style 30" xfId="51" xr:uid="{00000000-0005-0000-0000-000056000000}"/>
    <cellStyle name="Style 31" xfId="52" xr:uid="{00000000-0005-0000-0000-000057000000}"/>
    <cellStyle name="Style 32" xfId="53" xr:uid="{00000000-0005-0000-0000-000058000000}"/>
    <cellStyle name="Style 33" xfId="54" xr:uid="{00000000-0005-0000-0000-000059000000}"/>
    <cellStyle name="Style 34" xfId="55" xr:uid="{00000000-0005-0000-0000-00005A000000}"/>
    <cellStyle name="Style 35" xfId="56" xr:uid="{00000000-0005-0000-0000-00005B000000}"/>
    <cellStyle name="Style 36" xfId="57" xr:uid="{00000000-0005-0000-0000-00005C000000}"/>
    <cellStyle name="Style 37" xfId="58" xr:uid="{00000000-0005-0000-0000-00005D000000}"/>
    <cellStyle name="Style 38" xfId="59" xr:uid="{00000000-0005-0000-0000-00005E000000}"/>
    <cellStyle name="Style 82" xfId="60" xr:uid="{00000000-0005-0000-0000-00005F000000}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500529</xdr:colOff>
      <xdr:row>16</xdr:row>
      <xdr:rowOff>59764</xdr:rowOff>
    </xdr:from>
    <xdr:to>
      <xdr:col>4</xdr:col>
      <xdr:colOff>1553882</xdr:colOff>
      <xdr:row>22</xdr:row>
      <xdr:rowOff>112059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BB4E22C4-52ED-4A5B-AABB-C0621B7D2B3C}"/>
            </a:ext>
          </a:extLst>
        </xdr:cNvPr>
        <xdr:cNvSpPr txBox="1"/>
      </xdr:nvSpPr>
      <xdr:spPr>
        <a:xfrm>
          <a:off x="500529" y="2599764"/>
          <a:ext cx="4288118" cy="814295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SDG&amp;E has not proposed to</a:t>
          </a:r>
          <a:r>
            <a:rPr lang="en-US" sz="1100" baseline="0"/>
            <a:t> update the </a:t>
          </a:r>
          <a:r>
            <a:rPr lang="en-US" sz="1100"/>
            <a:t>misc</a:t>
          </a:r>
          <a:r>
            <a:rPr lang="en-US" sz="1100" baseline="0"/>
            <a:t> program revenue allocations to include schools as a seperate class</a:t>
          </a:r>
          <a:r>
            <a:rPr lang="en-US" sz="1100"/>
            <a:t>. Pending approval of SDG&amp;E’s proposed School customer class, SDG&amp;E will propose a School customer class  in an appropriate upcoming proceeding. 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0</xdr:rowOff>
    </xdr:from>
    <xdr:to>
      <xdr:col>5</xdr:col>
      <xdr:colOff>427318</xdr:colOff>
      <xdr:row>18</xdr:row>
      <xdr:rowOff>77695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4750D346-B95F-426C-8FCA-02A802D330B7}"/>
            </a:ext>
          </a:extLst>
        </xdr:cNvPr>
        <xdr:cNvSpPr txBox="1"/>
      </xdr:nvSpPr>
      <xdr:spPr>
        <a:xfrm>
          <a:off x="533400" y="2578100"/>
          <a:ext cx="4288118" cy="814295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SDG&amp;E has not proposed to</a:t>
          </a:r>
          <a:r>
            <a:rPr lang="en-US" sz="1100" baseline="0"/>
            <a:t> update the Food Bank revenue allocations to include schools as a seperate class</a:t>
          </a:r>
          <a:r>
            <a:rPr lang="en-US" sz="1100"/>
            <a:t>. Pending approval of SDG&amp;E’s proposed School customer class, SDG&amp;E will propose a School customer class  in an appropriate upcoming proceeding.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22413</xdr:colOff>
      <xdr:row>16</xdr:row>
      <xdr:rowOff>22412</xdr:rowOff>
    </xdr:from>
    <xdr:to>
      <xdr:col>4</xdr:col>
      <xdr:colOff>1292413</xdr:colOff>
      <xdr:row>20</xdr:row>
      <xdr:rowOff>89648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909AF616-51FF-4A46-974C-515C0250744F}"/>
            </a:ext>
          </a:extLst>
        </xdr:cNvPr>
        <xdr:cNvSpPr txBox="1"/>
      </xdr:nvSpPr>
      <xdr:spPr>
        <a:xfrm>
          <a:off x="635001" y="3010647"/>
          <a:ext cx="4288118" cy="814295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SDG&amp;E has not proposed to</a:t>
          </a:r>
          <a:r>
            <a:rPr lang="en-US" sz="1100" baseline="0"/>
            <a:t> update the LGC revenue allocations to include schools as a seperate class</a:t>
          </a:r>
          <a:r>
            <a:rPr lang="en-US" sz="1100"/>
            <a:t>. Pending approval of SDG&amp;E’s proposed School customer class, SDG&amp;E will propose a School customer class  in an appropriate upcoming proceeding.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0</xdr:rowOff>
    </xdr:from>
    <xdr:to>
      <xdr:col>4</xdr:col>
      <xdr:colOff>1150471</xdr:colOff>
      <xdr:row>19</xdr:row>
      <xdr:rowOff>67237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72C7CAC-AAD5-48C8-82B7-643700D3908C}"/>
            </a:ext>
          </a:extLst>
        </xdr:cNvPr>
        <xdr:cNvSpPr txBox="1"/>
      </xdr:nvSpPr>
      <xdr:spPr>
        <a:xfrm>
          <a:off x="530412" y="2801471"/>
          <a:ext cx="4288118" cy="814295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SDG&amp;E has not proposed to</a:t>
          </a:r>
          <a:r>
            <a:rPr lang="en-US" sz="1100" baseline="0"/>
            <a:t> update the EE and EPEEBA revenue allocations to include schools as a seperate class</a:t>
          </a:r>
          <a:r>
            <a:rPr lang="en-US" sz="1100"/>
            <a:t>. Pending approval of SDG&amp;E’s proposed School customer class, SDG&amp;E will propose a School customer class  in an appropriate upcoming proceeding.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0</xdr:rowOff>
    </xdr:from>
    <xdr:to>
      <xdr:col>5</xdr:col>
      <xdr:colOff>425824</xdr:colOff>
      <xdr:row>19</xdr:row>
      <xdr:rowOff>67237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61521FD-15C8-42CC-B93F-C583BABFCF67}"/>
            </a:ext>
          </a:extLst>
        </xdr:cNvPr>
        <xdr:cNvSpPr txBox="1"/>
      </xdr:nvSpPr>
      <xdr:spPr>
        <a:xfrm>
          <a:off x="530412" y="2801471"/>
          <a:ext cx="4288118" cy="814295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SDG&amp;E has not proposed to</a:t>
          </a:r>
          <a:r>
            <a:rPr lang="en-US" sz="1100" baseline="0"/>
            <a:t> update the CARE revenue allocations to include schools as a seperate class</a:t>
          </a:r>
          <a:r>
            <a:rPr lang="en-US" sz="1100"/>
            <a:t>. Pending approval of SDG&amp;E’s proposed School customer class, SDG&amp;E will propose a School customer class  in an appropriate upcoming proceeding. 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0</xdr:rowOff>
    </xdr:from>
    <xdr:to>
      <xdr:col>5</xdr:col>
      <xdr:colOff>427318</xdr:colOff>
      <xdr:row>18</xdr:row>
      <xdr:rowOff>77695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58F89A3-DF7D-45A4-8C6F-10AEFB851B28}"/>
            </a:ext>
          </a:extLst>
        </xdr:cNvPr>
        <xdr:cNvSpPr txBox="1"/>
      </xdr:nvSpPr>
      <xdr:spPr>
        <a:xfrm>
          <a:off x="533400" y="2578100"/>
          <a:ext cx="4288118" cy="814295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SDG&amp;E has not proposed to</a:t>
          </a:r>
          <a:r>
            <a:rPr lang="en-US" sz="1100" baseline="0"/>
            <a:t> update the FERA revenue allocations to include schools as a seperate class</a:t>
          </a:r>
          <a:r>
            <a:rPr lang="en-US" sz="1100"/>
            <a:t>. Pending approval of SDG&amp;E’s proposed School customer class, SDG&amp;E will propose a School customer class  in an appropriate upcoming proceeding. 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37353</xdr:colOff>
      <xdr:row>14</xdr:row>
      <xdr:rowOff>14941</xdr:rowOff>
    </xdr:from>
    <xdr:to>
      <xdr:col>5</xdr:col>
      <xdr:colOff>455707</xdr:colOff>
      <xdr:row>18</xdr:row>
      <xdr:rowOff>82177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6771F4D-CA51-418E-B88F-2F289A16B3F8}"/>
            </a:ext>
          </a:extLst>
        </xdr:cNvPr>
        <xdr:cNvSpPr txBox="1"/>
      </xdr:nvSpPr>
      <xdr:spPr>
        <a:xfrm>
          <a:off x="567765" y="2629647"/>
          <a:ext cx="4288118" cy="814295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SDG&amp;E has not proposed to</a:t>
          </a:r>
          <a:r>
            <a:rPr lang="en-US" sz="1100" baseline="0"/>
            <a:t> update the ESAP revenue allocations to include schools as a seperate class</a:t>
          </a:r>
          <a:r>
            <a:rPr lang="en-US" sz="1100"/>
            <a:t>. Pending approval of SDG&amp;E’s proposed School customer class, SDG&amp;E will propose a School customer class  in an appropriate upcoming proceeding. 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530411</xdr:colOff>
      <xdr:row>13</xdr:row>
      <xdr:rowOff>171823</xdr:rowOff>
    </xdr:from>
    <xdr:to>
      <xdr:col>5</xdr:col>
      <xdr:colOff>388470</xdr:colOff>
      <xdr:row>18</xdr:row>
      <xdr:rowOff>52294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4BD000E-82BB-41DE-A9E1-7F3BB71BF054}"/>
            </a:ext>
          </a:extLst>
        </xdr:cNvPr>
        <xdr:cNvSpPr txBox="1"/>
      </xdr:nvSpPr>
      <xdr:spPr>
        <a:xfrm>
          <a:off x="530411" y="2599764"/>
          <a:ext cx="4288118" cy="814295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SDG&amp;E has not proposed to</a:t>
          </a:r>
          <a:r>
            <a:rPr lang="en-US" sz="1100" baseline="0"/>
            <a:t> update the EPIC revenue allocations to include schools as a seperate class</a:t>
          </a:r>
          <a:r>
            <a:rPr lang="en-US" sz="1100"/>
            <a:t>. Pending approval of SDG&amp;E’s proposed School customer class, SDG&amp;E will propose a School customer class  in an appropriate upcoming proceeding. 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0</xdr:rowOff>
    </xdr:from>
    <xdr:to>
      <xdr:col>5</xdr:col>
      <xdr:colOff>344768</xdr:colOff>
      <xdr:row>18</xdr:row>
      <xdr:rowOff>77695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B8C825C-34AF-4E1D-A7A5-648D4CE412A6}"/>
            </a:ext>
          </a:extLst>
        </xdr:cNvPr>
        <xdr:cNvSpPr txBox="1"/>
      </xdr:nvSpPr>
      <xdr:spPr>
        <a:xfrm>
          <a:off x="533400" y="2578100"/>
          <a:ext cx="4288118" cy="814295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SDG&amp;E has not proposed to</a:t>
          </a:r>
          <a:r>
            <a:rPr lang="en-US" sz="1100" baseline="0"/>
            <a:t> update the SGIP revenue allocations to include schools as a seperate class</a:t>
          </a:r>
          <a:r>
            <a:rPr lang="en-US" sz="1100"/>
            <a:t>. Pending approval of SDG&amp;E’s proposed School customer class, SDG&amp;E will propose a School customer class  in an appropriate upcoming proceeding. 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0</xdr:rowOff>
    </xdr:from>
    <xdr:to>
      <xdr:col>5</xdr:col>
      <xdr:colOff>420968</xdr:colOff>
      <xdr:row>18</xdr:row>
      <xdr:rowOff>77695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A1E948D6-2B8F-4EC2-A669-420CCBECA409}"/>
            </a:ext>
          </a:extLst>
        </xdr:cNvPr>
        <xdr:cNvSpPr txBox="1"/>
      </xdr:nvSpPr>
      <xdr:spPr>
        <a:xfrm>
          <a:off x="533400" y="2578100"/>
          <a:ext cx="4288118" cy="814295"/>
        </a:xfrm>
        <a:prstGeom prst="rect">
          <a:avLst/>
        </a:prstGeom>
        <a:solidFill>
          <a:schemeClr val="lt1"/>
        </a:solidFill>
        <a:ln w="1587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SDG&amp;E has not proposed to</a:t>
          </a:r>
          <a:r>
            <a:rPr lang="en-US" sz="1100" baseline="0"/>
            <a:t> update the CSI revenue allocations to include schools as a seperate class</a:t>
          </a:r>
          <a:r>
            <a:rPr lang="en-US" sz="1100"/>
            <a:t>. Pending approval of SDG&amp;E’s proposed School customer class, SDG&amp;E will propose a School customer class  in an appropriate upcoming proceeding.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00_07_Cabrillo%201\Final%20Adjusted\ENCI072000AF-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GOS\RMR\2001_04_Duke\Initial%20Estimated\SOUT042001EP-0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Allocation%20Workpapers%20(Chapter%202%20-%20Emge)%20-%20Detai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"/>
      <sheetName val="Updated PPP - Calculation (NEW)"/>
      <sheetName val="Current PPP - Calculation (NEW)"/>
      <sheetName val="EE Calculation NEW"/>
      <sheetName val="EE Summary"/>
      <sheetName val="SGIP Calculation"/>
    </sheetNames>
    <sheetDataSet>
      <sheetData sheetId="0" refreshError="1"/>
      <sheetData sheetId="1">
        <row r="36">
          <cell r="E36">
            <v>6.9794646037186006E-3</v>
          </cell>
        </row>
        <row r="38">
          <cell r="E38">
            <v>6.9794646037186015E-3</v>
          </cell>
        </row>
        <row r="40">
          <cell r="E40">
            <v>6.9794646037186006E-3</v>
          </cell>
        </row>
        <row r="42">
          <cell r="E42">
            <v>6.9794646037186015E-3</v>
          </cell>
        </row>
        <row r="44">
          <cell r="E44">
            <v>6.9794646037186006E-3</v>
          </cell>
        </row>
        <row r="73">
          <cell r="E73">
            <v>6.9860545238666322E-4</v>
          </cell>
        </row>
        <row r="75">
          <cell r="E75">
            <v>6.9860545238666332E-4</v>
          </cell>
        </row>
        <row r="77">
          <cell r="E77">
            <v>6.9860545238666332E-4</v>
          </cell>
        </row>
        <row r="79">
          <cell r="E79">
            <v>6.9860545238666332E-4</v>
          </cell>
        </row>
        <row r="81">
          <cell r="E81">
            <v>6.9860545238666332E-4</v>
          </cell>
        </row>
        <row r="90">
          <cell r="G90">
            <v>8.6128821281783842E-4</v>
          </cell>
        </row>
        <row r="92">
          <cell r="G92">
            <v>8.6128821281783831E-4</v>
          </cell>
        </row>
        <row r="94">
          <cell r="G94">
            <v>8.6128821281783842E-4</v>
          </cell>
        </row>
        <row r="96">
          <cell r="G96">
            <v>8.6128821281783842E-4</v>
          </cell>
        </row>
        <row r="98">
          <cell r="G98">
            <v>8.6128821281783831E-4</v>
          </cell>
        </row>
        <row r="100">
          <cell r="G100">
            <v>8.6128821281783842E-4</v>
          </cell>
        </row>
        <row r="107">
          <cell r="G107">
            <v>-5.0510124236196967E-4</v>
          </cell>
        </row>
        <row r="109">
          <cell r="G109">
            <v>-9.1555036402242473E-4</v>
          </cell>
        </row>
        <row r="111">
          <cell r="G111">
            <v>-7.6688287541137401E-4</v>
          </cell>
        </row>
        <row r="113">
          <cell r="G113">
            <v>-7.1996246326342923E-4</v>
          </cell>
        </row>
        <row r="115">
          <cell r="G115">
            <v>-2.6452393086652393E-6</v>
          </cell>
        </row>
        <row r="117">
          <cell r="G117">
            <v>-6.8776085790122233E-4</v>
          </cell>
        </row>
        <row r="126">
          <cell r="H126">
            <v>3.2787934566636109E-3</v>
          </cell>
        </row>
        <row r="128">
          <cell r="G128">
            <v>5.9431660250232922E-3</v>
          </cell>
        </row>
        <row r="130">
          <cell r="G130">
            <v>4.9781119962565117E-3</v>
          </cell>
        </row>
        <row r="132">
          <cell r="G132">
            <v>4.6735347601855022E-3</v>
          </cell>
        </row>
        <row r="134">
          <cell r="G134">
            <v>1.717119778997793E-5</v>
          </cell>
        </row>
        <row r="136">
          <cell r="G136">
            <v>4.4645025818801391E-3</v>
          </cell>
        </row>
        <row r="170">
          <cell r="E170">
            <v>1.5885810418900492E-4</v>
          </cell>
        </row>
        <row r="172">
          <cell r="E172">
            <v>1.5885810418900495E-4</v>
          </cell>
        </row>
        <row r="174">
          <cell r="E174">
            <v>1.5885810418900492E-4</v>
          </cell>
        </row>
        <row r="176">
          <cell r="E176">
            <v>1.5885810418900492E-4</v>
          </cell>
        </row>
        <row r="178">
          <cell r="E178">
            <v>1.5885810418900492E-4</v>
          </cell>
        </row>
        <row r="214">
          <cell r="F214">
            <v>0</v>
          </cell>
        </row>
        <row r="216">
          <cell r="F216">
            <v>0</v>
          </cell>
        </row>
        <row r="218">
          <cell r="F218">
            <v>0</v>
          </cell>
        </row>
        <row r="220">
          <cell r="F220">
            <v>0</v>
          </cell>
        </row>
        <row r="222">
          <cell r="F222">
            <v>0</v>
          </cell>
        </row>
        <row r="224">
          <cell r="F224">
            <v>0</v>
          </cell>
        </row>
        <row r="255">
          <cell r="F255">
            <v>0</v>
          </cell>
        </row>
        <row r="257">
          <cell r="F257">
            <v>0</v>
          </cell>
        </row>
        <row r="259">
          <cell r="F259">
            <v>0</v>
          </cell>
        </row>
        <row r="261">
          <cell r="F261">
            <v>0</v>
          </cell>
        </row>
        <row r="263">
          <cell r="F263">
            <v>0</v>
          </cell>
        </row>
        <row r="265">
          <cell r="F265">
            <v>0</v>
          </cell>
        </row>
        <row r="296">
          <cell r="E296">
            <v>2.6230865710604633E-6</v>
          </cell>
        </row>
        <row r="298">
          <cell r="E298">
            <v>2.6230865710604633E-6</v>
          </cell>
        </row>
        <row r="300">
          <cell r="E300">
            <v>2.6230865710604633E-6</v>
          </cell>
        </row>
        <row r="302">
          <cell r="E302">
            <v>2.6230865710604633E-6</v>
          </cell>
        </row>
        <row r="304">
          <cell r="E304">
            <v>2.6230865710604633E-6</v>
          </cell>
        </row>
        <row r="319">
          <cell r="G319">
            <v>1.3927857662218099E-3</v>
          </cell>
        </row>
        <row r="321">
          <cell r="G321">
            <v>1.0336590159072041E-3</v>
          </cell>
        </row>
        <row r="323">
          <cell r="G323">
            <v>9.8892156185775653E-4</v>
          </cell>
        </row>
        <row r="325">
          <cell r="G325">
            <v>6.9545462476076078E-4</v>
          </cell>
        </row>
        <row r="327">
          <cell r="G327">
            <v>6.8500311068520449E-4</v>
          </cell>
        </row>
        <row r="329">
          <cell r="G329">
            <v>1.1297786243312982E-3</v>
          </cell>
        </row>
        <row r="336">
          <cell r="C336">
            <v>1.2867317440206619E-2</v>
          </cell>
        </row>
        <row r="338">
          <cell r="C338">
            <v>1.476211413659124E-2</v>
          </cell>
        </row>
        <row r="341">
          <cell r="C341">
            <v>1.3900990142386061E-2</v>
          </cell>
        </row>
        <row r="342">
          <cell r="C342">
            <v>0</v>
          </cell>
        </row>
        <row r="343">
          <cell r="C343">
            <v>1.3900990142386061E-2</v>
          </cell>
        </row>
        <row r="345">
          <cell r="C345">
            <v>1.3349866381366001E-2</v>
          </cell>
        </row>
        <row r="347">
          <cell r="C347">
            <v>1.5608172819843555E-3</v>
          </cell>
        </row>
        <row r="349">
          <cell r="C349">
            <v>1.3607359807993382E-2</v>
          </cell>
        </row>
      </sheetData>
      <sheetData sheetId="2">
        <row r="31">
          <cell r="E31">
            <v>6.9391815210577577E-3</v>
          </cell>
        </row>
        <row r="33">
          <cell r="E33">
            <v>6.4861936181766552E-3</v>
          </cell>
        </row>
        <row r="35">
          <cell r="E35">
            <v>7.0268936393588629E-3</v>
          </cell>
        </row>
        <row r="37">
          <cell r="E37">
            <v>6.0969357892460404E-3</v>
          </cell>
        </row>
        <row r="39">
          <cell r="E39">
            <v>6.9125238109073953E-3</v>
          </cell>
        </row>
        <row r="68">
          <cell r="E68">
            <v>6.9635198113372483E-4</v>
          </cell>
        </row>
        <row r="70">
          <cell r="E70">
            <v>6.4873326791355112E-4</v>
          </cell>
        </row>
        <row r="72">
          <cell r="E72">
            <v>7.0261647109939667E-4</v>
          </cell>
        </row>
        <row r="74">
          <cell r="E74">
            <v>6.0962382061691806E-4</v>
          </cell>
        </row>
        <row r="76">
          <cell r="E76">
            <v>6.9224958635018361E-4</v>
          </cell>
        </row>
        <row r="85">
          <cell r="G85">
            <v>8.5861508861067735E-4</v>
          </cell>
        </row>
        <row r="87">
          <cell r="G87">
            <v>7.9990031967371023E-4</v>
          </cell>
        </row>
        <row r="89">
          <cell r="G89">
            <v>8.6633932255084491E-4</v>
          </cell>
        </row>
        <row r="91">
          <cell r="G91">
            <v>7.5167763564911404E-4</v>
          </cell>
        </row>
        <row r="93">
          <cell r="G93">
            <v>8.9908010845191359E-4</v>
          </cell>
        </row>
        <row r="95">
          <cell r="G95">
            <v>8.5374771282801718E-4</v>
          </cell>
        </row>
        <row r="102">
          <cell r="G102">
            <v>-8.7722604300105762E-4</v>
          </cell>
        </row>
        <row r="104">
          <cell r="G104">
            <v>-6.4398697543014045E-4</v>
          </cell>
        </row>
        <row r="106">
          <cell r="G106">
            <v>-5.6430660931043499E-4</v>
          </cell>
        </row>
        <row r="108">
          <cell r="G108">
            <v>-4.3366312391115644E-4</v>
          </cell>
        </row>
        <row r="110">
          <cell r="G110">
            <v>-1.371811672598801E-4</v>
          </cell>
        </row>
        <row r="112">
          <cell r="G112">
            <v>-6.8173957412556653E-4</v>
          </cell>
        </row>
        <row r="121">
          <cell r="H121">
            <v>5.6943891017903758E-3</v>
          </cell>
        </row>
        <row r="123">
          <cell r="G123">
            <v>4.1803505993037613E-3</v>
          </cell>
        </row>
        <row r="125">
          <cell r="G125">
            <v>3.6631167436985751E-3</v>
          </cell>
        </row>
        <row r="127">
          <cell r="G127">
            <v>2.8150629890100988E-3</v>
          </cell>
        </row>
        <row r="129">
          <cell r="G129">
            <v>8.9049219417053067E-4</v>
          </cell>
        </row>
        <row r="131">
          <cell r="G131">
            <v>4.4254162677146575E-3</v>
          </cell>
        </row>
        <row r="165">
          <cell r="E165">
            <v>1.5794122954234776E-4</v>
          </cell>
        </row>
        <row r="167">
          <cell r="E167">
            <v>1.47630868567968E-4</v>
          </cell>
        </row>
        <row r="169">
          <cell r="E169">
            <v>1.5993762634623605E-4</v>
          </cell>
        </row>
        <row r="171">
          <cell r="E171">
            <v>1.3877105420459992E-4</v>
          </cell>
        </row>
        <row r="173">
          <cell r="E173">
            <v>1.5733447909128162E-4</v>
          </cell>
        </row>
        <row r="250">
          <cell r="F250">
            <v>0</v>
          </cell>
        </row>
        <row r="252">
          <cell r="F252">
            <v>0</v>
          </cell>
        </row>
        <row r="254">
          <cell r="F254">
            <v>0</v>
          </cell>
        </row>
        <row r="256">
          <cell r="F256">
            <v>0</v>
          </cell>
        </row>
        <row r="258">
          <cell r="F258">
            <v>0</v>
          </cell>
        </row>
        <row r="260">
          <cell r="F260">
            <v>0</v>
          </cell>
        </row>
        <row r="291">
          <cell r="E291">
            <v>2.6079470124885524E-6</v>
          </cell>
        </row>
        <row r="293">
          <cell r="E293">
            <v>2.4377009331163348E-6</v>
          </cell>
        </row>
        <row r="295">
          <cell r="E295">
            <v>2.64091178739583E-6</v>
          </cell>
        </row>
        <row r="297">
          <cell r="E297">
            <v>2.2914064762028292E-6</v>
          </cell>
        </row>
        <row r="299">
          <cell r="E299">
            <v>2.5979282667134995E-6</v>
          </cell>
        </row>
        <row r="313">
          <cell r="G313">
            <v>1.3496215430467038E-3</v>
          </cell>
        </row>
        <row r="315">
          <cell r="G315">
            <v>9.8532595086104941E-4</v>
          </cell>
        </row>
        <row r="317">
          <cell r="G317">
            <v>1.0063639928749653E-3</v>
          </cell>
        </row>
        <row r="319">
          <cell r="G319">
            <v>6.7291913019723506E-4</v>
          </cell>
        </row>
        <row r="321">
          <cell r="G321">
            <v>7.8149984668324875E-4</v>
          </cell>
        </row>
        <row r="323">
          <cell r="G323">
            <v>1.1198875152014067E-3</v>
          </cell>
        </row>
        <row r="330">
          <cell r="C330">
            <v>1.4821482369193019E-2</v>
          </cell>
        </row>
        <row r="332">
          <cell r="C332">
            <v>1.2606585349999673E-2</v>
          </cell>
        </row>
        <row r="335">
          <cell r="C335">
            <v>1.2863602098405841E-2</v>
          </cell>
        </row>
        <row r="336">
          <cell r="C336">
            <v>0</v>
          </cell>
        </row>
        <row r="337">
          <cell r="C337">
            <v>1.2863602098405841E-2</v>
          </cell>
        </row>
        <row r="339">
          <cell r="C339">
            <v>1.0653618701489054E-2</v>
          </cell>
        </row>
        <row r="341">
          <cell r="C341">
            <v>2.4338909820458129E-3</v>
          </cell>
        </row>
        <row r="343">
          <cell r="C343">
            <v>1.3482017726234089E-2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/>
  <dimension ref="A1:F53"/>
  <sheetViews>
    <sheetView zoomScale="85" zoomScaleNormal="85" workbookViewId="0">
      <selection activeCell="A3" sqref="A3:C3"/>
    </sheetView>
  </sheetViews>
  <sheetFormatPr defaultRowHeight="11.25" x14ac:dyDescent="0.2"/>
  <cols>
    <col min="1" max="1" width="10.83203125" customWidth="1"/>
    <col min="2" max="2" width="45.83203125" customWidth="1"/>
    <col min="3" max="3" width="91.6640625" bestFit="1" customWidth="1"/>
  </cols>
  <sheetData>
    <row r="1" spans="1:6" ht="15" x14ac:dyDescent="0.25">
      <c r="A1" s="208" t="s">
        <v>55</v>
      </c>
      <c r="B1" s="208"/>
      <c r="C1" s="208"/>
      <c r="D1" s="76"/>
      <c r="E1" s="76"/>
      <c r="F1" s="76"/>
    </row>
    <row r="2" spans="1:6" ht="15" x14ac:dyDescent="0.25">
      <c r="A2" s="208" t="s">
        <v>174</v>
      </c>
      <c r="B2" s="208"/>
      <c r="C2" s="208"/>
      <c r="D2" s="76"/>
      <c r="E2" s="76"/>
      <c r="F2" s="76"/>
    </row>
    <row r="3" spans="1:6" ht="15" x14ac:dyDescent="0.25">
      <c r="A3" s="208" t="s">
        <v>104</v>
      </c>
      <c r="B3" s="208"/>
      <c r="C3" s="208"/>
      <c r="D3" s="76"/>
      <c r="E3" s="76"/>
      <c r="F3" s="76"/>
    </row>
    <row r="4" spans="1:6" ht="15" x14ac:dyDescent="0.25">
      <c r="A4" s="71"/>
      <c r="B4" s="71"/>
      <c r="C4" s="71"/>
      <c r="D4" s="76"/>
      <c r="E4" s="76"/>
      <c r="F4" s="76"/>
    </row>
    <row r="5" spans="1:6" ht="12.75" x14ac:dyDescent="0.2">
      <c r="A5" s="46">
        <v>1</v>
      </c>
      <c r="B5" s="47" t="s">
        <v>56</v>
      </c>
      <c r="C5" s="48" t="s">
        <v>57</v>
      </c>
    </row>
    <row r="6" spans="1:6" ht="12.75" x14ac:dyDescent="0.2">
      <c r="A6" s="46"/>
      <c r="B6" s="47"/>
      <c r="C6" s="48"/>
    </row>
    <row r="7" spans="1:6" ht="12.75" x14ac:dyDescent="0.2">
      <c r="A7" s="46">
        <f>A5+1</f>
        <v>2</v>
      </c>
      <c r="B7" s="49" t="s">
        <v>60</v>
      </c>
      <c r="C7" s="48" t="s">
        <v>69</v>
      </c>
    </row>
    <row r="8" spans="1:6" ht="12.75" x14ac:dyDescent="0.2">
      <c r="A8" s="46"/>
      <c r="B8" s="49"/>
      <c r="C8" s="48"/>
    </row>
    <row r="9" spans="1:6" ht="12.75" x14ac:dyDescent="0.2">
      <c r="A9" s="46">
        <f>A7+1</f>
        <v>3</v>
      </c>
      <c r="B9" s="49" t="s">
        <v>61</v>
      </c>
      <c r="C9" s="48" t="s">
        <v>70</v>
      </c>
    </row>
    <row r="10" spans="1:6" ht="12.75" x14ac:dyDescent="0.2">
      <c r="A10" s="46"/>
      <c r="B10" s="49"/>
      <c r="C10" s="48"/>
    </row>
    <row r="11" spans="1:6" ht="12.75" x14ac:dyDescent="0.2">
      <c r="A11" s="46">
        <f>A9+1</f>
        <v>4</v>
      </c>
      <c r="B11" s="49" t="s">
        <v>62</v>
      </c>
      <c r="C11" s="48" t="s">
        <v>145</v>
      </c>
    </row>
    <row r="12" spans="1:6" ht="12.75" x14ac:dyDescent="0.2">
      <c r="A12" s="46"/>
      <c r="B12" s="49"/>
      <c r="C12" s="48"/>
    </row>
    <row r="13" spans="1:6" ht="12.75" x14ac:dyDescent="0.2">
      <c r="A13" s="46">
        <f>A11+1</f>
        <v>5</v>
      </c>
      <c r="B13" s="49" t="s">
        <v>1</v>
      </c>
      <c r="C13" s="48" t="s">
        <v>144</v>
      </c>
    </row>
    <row r="14" spans="1:6" ht="12.75" x14ac:dyDescent="0.2">
      <c r="A14" s="46"/>
      <c r="B14" s="49"/>
      <c r="C14" s="48"/>
    </row>
    <row r="15" spans="1:6" ht="12.75" x14ac:dyDescent="0.2">
      <c r="A15" s="46">
        <f>A13+1</f>
        <v>6</v>
      </c>
      <c r="B15" s="49" t="s">
        <v>59</v>
      </c>
      <c r="C15" s="48" t="s">
        <v>71</v>
      </c>
    </row>
    <row r="16" spans="1:6" ht="12.75" x14ac:dyDescent="0.2">
      <c r="A16" s="46"/>
      <c r="B16" s="49"/>
      <c r="C16" s="48"/>
    </row>
    <row r="17" spans="1:3" ht="12.75" x14ac:dyDescent="0.2">
      <c r="A17" s="46">
        <f>A15+1</f>
        <v>7</v>
      </c>
      <c r="B17" s="49" t="s">
        <v>0</v>
      </c>
      <c r="C17" s="47" t="s">
        <v>77</v>
      </c>
    </row>
    <row r="18" spans="1:3" ht="12.75" x14ac:dyDescent="0.2">
      <c r="A18" s="46"/>
      <c r="B18" s="49"/>
      <c r="C18" s="48"/>
    </row>
    <row r="19" spans="1:3" ht="12.75" x14ac:dyDescent="0.2">
      <c r="A19" s="46">
        <f>A17+1</f>
        <v>8</v>
      </c>
      <c r="B19" s="49" t="s">
        <v>58</v>
      </c>
      <c r="C19" s="48" t="s">
        <v>72</v>
      </c>
    </row>
    <row r="20" spans="1:3" ht="12.75" x14ac:dyDescent="0.2">
      <c r="A20" s="46"/>
      <c r="B20" s="49"/>
      <c r="C20" s="48"/>
    </row>
    <row r="21" spans="1:3" ht="12.75" x14ac:dyDescent="0.2">
      <c r="A21" s="46">
        <f>A19+1</f>
        <v>9</v>
      </c>
      <c r="B21" s="49" t="s">
        <v>64</v>
      </c>
      <c r="C21" s="48" t="s">
        <v>73</v>
      </c>
    </row>
    <row r="22" spans="1:3" ht="12.75" x14ac:dyDescent="0.2">
      <c r="A22" s="46"/>
      <c r="B22" s="49"/>
      <c r="C22" s="48"/>
    </row>
    <row r="23" spans="1:3" ht="12.75" x14ac:dyDescent="0.2">
      <c r="A23" s="46">
        <f>A21+1</f>
        <v>10</v>
      </c>
      <c r="B23" s="49" t="s">
        <v>65</v>
      </c>
      <c r="C23" s="48" t="s">
        <v>75</v>
      </c>
    </row>
    <row r="24" spans="1:3" ht="12.75" x14ac:dyDescent="0.2">
      <c r="A24" s="46"/>
      <c r="B24" s="49"/>
      <c r="C24" s="48"/>
    </row>
    <row r="25" spans="1:3" ht="12.75" x14ac:dyDescent="0.2">
      <c r="A25" s="46">
        <f>A23+1</f>
        <v>11</v>
      </c>
      <c r="B25" s="49" t="s">
        <v>138</v>
      </c>
      <c r="C25" s="48" t="s">
        <v>139</v>
      </c>
    </row>
    <row r="26" spans="1:3" ht="12.75" x14ac:dyDescent="0.2">
      <c r="A26" s="46"/>
      <c r="B26" s="49"/>
      <c r="C26" s="48"/>
    </row>
    <row r="27" spans="1:3" ht="12.75" x14ac:dyDescent="0.2">
      <c r="A27" s="46">
        <f>A25+1</f>
        <v>12</v>
      </c>
      <c r="B27" s="49" t="s">
        <v>66</v>
      </c>
      <c r="C27" s="48" t="s">
        <v>76</v>
      </c>
    </row>
    <row r="28" spans="1:3" ht="12.75" x14ac:dyDescent="0.2">
      <c r="A28" s="46"/>
      <c r="B28" s="49"/>
      <c r="C28" s="48"/>
    </row>
    <row r="29" spans="1:3" ht="12.75" x14ac:dyDescent="0.2">
      <c r="A29" s="46">
        <f>A27+1</f>
        <v>13</v>
      </c>
      <c r="B29" s="49" t="s">
        <v>63</v>
      </c>
      <c r="C29" s="47" t="s">
        <v>74</v>
      </c>
    </row>
    <row r="30" spans="1:3" ht="12.75" x14ac:dyDescent="0.2">
      <c r="A30" s="46"/>
      <c r="B30" s="49"/>
      <c r="C30" s="48"/>
    </row>
    <row r="31" spans="1:3" ht="12.75" x14ac:dyDescent="0.2">
      <c r="A31" s="46">
        <f>A29+1</f>
        <v>14</v>
      </c>
      <c r="B31" s="49" t="s">
        <v>106</v>
      </c>
      <c r="C31" s="48" t="s">
        <v>107</v>
      </c>
    </row>
    <row r="32" spans="1:3" ht="12.75" x14ac:dyDescent="0.2">
      <c r="A32" s="46"/>
      <c r="B32" s="49"/>
      <c r="C32" s="48"/>
    </row>
    <row r="33" spans="1:3" ht="12.75" x14ac:dyDescent="0.2">
      <c r="A33" s="46">
        <f>A31+1</f>
        <v>15</v>
      </c>
      <c r="B33" s="49" t="s">
        <v>140</v>
      </c>
      <c r="C33" s="48" t="s">
        <v>141</v>
      </c>
    </row>
    <row r="34" spans="1:3" ht="12.75" x14ac:dyDescent="0.2">
      <c r="A34" s="46"/>
      <c r="B34" s="49"/>
      <c r="C34" s="48"/>
    </row>
    <row r="35" spans="1:3" ht="12.75" x14ac:dyDescent="0.2">
      <c r="A35" s="46">
        <f>A33+1</f>
        <v>16</v>
      </c>
      <c r="B35" s="49" t="s">
        <v>142</v>
      </c>
      <c r="C35" s="48" t="s">
        <v>143</v>
      </c>
    </row>
    <row r="36" spans="1:3" ht="12.75" x14ac:dyDescent="0.2">
      <c r="A36" s="46"/>
      <c r="B36" s="49"/>
      <c r="C36" s="48"/>
    </row>
    <row r="37" spans="1:3" ht="12.75" x14ac:dyDescent="0.2">
      <c r="A37" s="46">
        <f>A35+1</f>
        <v>17</v>
      </c>
      <c r="B37" s="49" t="s">
        <v>172</v>
      </c>
      <c r="C37" s="48" t="s">
        <v>173</v>
      </c>
    </row>
    <row r="38" spans="1:3" ht="12.75" x14ac:dyDescent="0.2">
      <c r="A38" s="46"/>
      <c r="B38" s="49"/>
      <c r="C38" s="48"/>
    </row>
    <row r="39" spans="1:3" ht="12.75" x14ac:dyDescent="0.2">
      <c r="A39" s="46">
        <f>A37+1</f>
        <v>18</v>
      </c>
      <c r="B39" s="49" t="s">
        <v>67</v>
      </c>
      <c r="C39" s="48" t="s">
        <v>79</v>
      </c>
    </row>
    <row r="40" spans="1:3" ht="12.75" x14ac:dyDescent="0.2">
      <c r="A40" s="46"/>
      <c r="B40" s="49"/>
      <c r="C40" s="48"/>
    </row>
    <row r="41" spans="1:3" ht="12.75" x14ac:dyDescent="0.2">
      <c r="A41" s="46">
        <f>A39+1</f>
        <v>19</v>
      </c>
      <c r="B41" s="49" t="s">
        <v>68</v>
      </c>
      <c r="C41" s="47" t="s">
        <v>78</v>
      </c>
    </row>
    <row r="42" spans="1:3" ht="12.75" x14ac:dyDescent="0.2">
      <c r="A42" s="46"/>
      <c r="B42" s="49"/>
      <c r="C42" s="48"/>
    </row>
    <row r="43" spans="1:3" ht="12.75" x14ac:dyDescent="0.2">
      <c r="A43" s="46"/>
      <c r="B43" s="49"/>
      <c r="C43" s="48"/>
    </row>
    <row r="44" spans="1:3" ht="12.75" x14ac:dyDescent="0.2">
      <c r="A44" s="46"/>
      <c r="B44" s="49"/>
      <c r="C44" s="48"/>
    </row>
    <row r="45" spans="1:3" ht="12.75" x14ac:dyDescent="0.2">
      <c r="A45" s="46"/>
      <c r="B45" s="49"/>
      <c r="C45" s="48"/>
    </row>
    <row r="46" spans="1:3" ht="12.75" x14ac:dyDescent="0.2">
      <c r="A46" s="46"/>
      <c r="B46" s="49"/>
      <c r="C46" s="48"/>
    </row>
    <row r="47" spans="1:3" ht="12.75" x14ac:dyDescent="0.2">
      <c r="A47" s="46"/>
      <c r="B47" s="49"/>
      <c r="C47" s="48"/>
    </row>
    <row r="48" spans="1:3" ht="12.75" x14ac:dyDescent="0.2">
      <c r="A48" s="46"/>
      <c r="B48" s="49"/>
      <c r="C48" s="48"/>
    </row>
    <row r="49" spans="1:3" ht="12.75" x14ac:dyDescent="0.2">
      <c r="A49" s="46"/>
      <c r="B49" s="49"/>
      <c r="C49" s="47"/>
    </row>
    <row r="50" spans="1:3" ht="12.75" x14ac:dyDescent="0.2">
      <c r="A50" s="46"/>
      <c r="B50" s="49"/>
      <c r="C50" s="48"/>
    </row>
    <row r="51" spans="1:3" ht="12.75" x14ac:dyDescent="0.2">
      <c r="A51" s="46"/>
      <c r="B51" s="49"/>
      <c r="C51" s="48"/>
    </row>
    <row r="52" spans="1:3" ht="12.75" x14ac:dyDescent="0.2">
      <c r="A52" s="46"/>
      <c r="B52" s="49"/>
      <c r="C52" s="48"/>
    </row>
    <row r="53" spans="1:3" ht="12.75" x14ac:dyDescent="0.2">
      <c r="A53" s="46"/>
      <c r="B53" s="49"/>
      <c r="C53" s="47"/>
    </row>
  </sheetData>
  <mergeCells count="3">
    <mergeCell ref="A1:C1"/>
    <mergeCell ref="A2:C2"/>
    <mergeCell ref="A3:C3"/>
  </mergeCells>
  <pageMargins left="0.7" right="0.7" top="0.75" bottom="0.75" header="0.3" footer="0.3"/>
  <pageSetup orientation="portrait" r:id="rId1"/>
  <headerFooter>
    <oddFooter>&amp;L&amp;F
&amp;A&amp;R&amp;P of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F14"/>
  <sheetViews>
    <sheetView zoomScale="85" zoomScaleNormal="85" workbookViewId="0">
      <selection activeCell="C9" sqref="C9"/>
    </sheetView>
  </sheetViews>
  <sheetFormatPr defaultColWidth="9.33203125" defaultRowHeight="15" x14ac:dyDescent="0.25"/>
  <cols>
    <col min="1" max="1" width="9.33203125" style="3"/>
    <col min="2" max="2" width="15" style="3" customWidth="1"/>
    <col min="3" max="3" width="13" style="3" bestFit="1" customWidth="1"/>
    <col min="4" max="4" width="14.1640625" style="3" bestFit="1" customWidth="1"/>
    <col min="5" max="5" width="25.5" style="3" bestFit="1" customWidth="1"/>
    <col min="6" max="16384" width="9.33203125" style="3"/>
  </cols>
  <sheetData>
    <row r="1" spans="1:6" x14ac:dyDescent="0.25">
      <c r="A1" s="208" t="str">
        <f>'Distribution 1 Year'!A1:F1</f>
        <v>SAN DIEGO GAS &amp; ELECTRIC COMPANY</v>
      </c>
      <c r="B1" s="208"/>
      <c r="C1" s="208"/>
      <c r="D1" s="208"/>
      <c r="E1" s="208"/>
      <c r="F1" s="208"/>
    </row>
    <row r="2" spans="1:6" x14ac:dyDescent="0.25">
      <c r="A2" s="208" t="str">
        <f>'Distribution 1 Year'!A2:F2</f>
        <v>TEST YEAR 2019 GENERAL RATE CASE PHASE 2, APPLICATION 19-03-002</v>
      </c>
      <c r="B2" s="208"/>
      <c r="C2" s="208"/>
      <c r="D2" s="208"/>
      <c r="E2" s="208"/>
      <c r="F2" s="208"/>
    </row>
    <row r="3" spans="1:6" x14ac:dyDescent="0.25">
      <c r="A3" s="208" t="str">
        <f>'Distribution 1 Year'!A3:F3</f>
        <v>REVENUE ALLOCATION WORKPAPERS - CHAPTER 2</v>
      </c>
      <c r="B3" s="208"/>
      <c r="C3" s="208"/>
      <c r="D3" s="208"/>
      <c r="E3" s="208"/>
      <c r="F3" s="208"/>
    </row>
    <row r="6" spans="1:6" x14ac:dyDescent="0.25">
      <c r="B6" s="33"/>
      <c r="C6" s="4" t="s">
        <v>7</v>
      </c>
      <c r="D6" s="4" t="s">
        <v>8</v>
      </c>
      <c r="E6" s="4" t="s">
        <v>9</v>
      </c>
    </row>
    <row r="7" spans="1:6" x14ac:dyDescent="0.25">
      <c r="B7" s="4" t="s">
        <v>2</v>
      </c>
      <c r="C7" s="36">
        <v>0.32469012958724708</v>
      </c>
      <c r="D7" s="37">
        <f>'Sales %'!H6</f>
        <v>0.31695711820870948</v>
      </c>
      <c r="E7" s="34">
        <f>(D7-C7)/C7</f>
        <v>-2.3816589030186932E-2</v>
      </c>
    </row>
    <row r="8" spans="1:6" x14ac:dyDescent="0.25">
      <c r="B8" s="4" t="s">
        <v>10</v>
      </c>
      <c r="C8" s="36">
        <v>0.11911757788890198</v>
      </c>
      <c r="D8" s="37">
        <f>'Sales %'!H7</f>
        <v>0.12360904867606727</v>
      </c>
      <c r="E8" s="34">
        <f>(D8-C8)/C8</f>
        <v>3.7706196404987118E-2</v>
      </c>
    </row>
    <row r="9" spans="1:6" x14ac:dyDescent="0.25">
      <c r="B9" s="4" t="s">
        <v>11</v>
      </c>
      <c r="C9" s="36">
        <v>0.5397275811009683</v>
      </c>
      <c r="D9" s="37">
        <f>'Sales %'!H8</f>
        <v>0.54088534529479504</v>
      </c>
      <c r="E9" s="34">
        <f>(D9-C9)/C9</f>
        <v>2.1450899201131469E-3</v>
      </c>
    </row>
    <row r="10" spans="1:6" x14ac:dyDescent="0.25">
      <c r="B10" s="4" t="s">
        <v>3</v>
      </c>
      <c r="C10" s="36">
        <v>1.6464711422882472E-2</v>
      </c>
      <c r="D10" s="37">
        <f>'Sales %'!H9</f>
        <v>1.8548487820428158E-2</v>
      </c>
      <c r="E10" s="34">
        <f>(D10-C10)/C10</f>
        <v>0.12656015304645285</v>
      </c>
    </row>
    <row r="11" spans="1:6" x14ac:dyDescent="0.25">
      <c r="B11" s="15" t="s">
        <v>12</v>
      </c>
      <c r="C11" s="37">
        <v>0</v>
      </c>
      <c r="D11" s="37">
        <v>0</v>
      </c>
      <c r="E11" s="34"/>
    </row>
    <row r="13" spans="1:6" x14ac:dyDescent="0.25">
      <c r="B13" s="12" t="s">
        <v>22</v>
      </c>
    </row>
    <row r="14" spans="1:6" x14ac:dyDescent="0.25">
      <c r="B14" s="4"/>
      <c r="C14" s="17"/>
    </row>
  </sheetData>
  <mergeCells count="3">
    <mergeCell ref="A1:F1"/>
    <mergeCell ref="A2:F2"/>
    <mergeCell ref="A3:F3"/>
  </mergeCells>
  <pageMargins left="0.7" right="0.7" top="0.75" bottom="0.75" header="0.3" footer="0.3"/>
  <pageSetup orientation="portrait" r:id="rId1"/>
  <headerFooter>
    <oddFooter>&amp;L&amp;F
&amp;A&amp;R&amp;P of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25D1E-160C-42F8-AF3B-13D383DA6466}">
  <dimension ref="A1:F14"/>
  <sheetViews>
    <sheetView workbookViewId="0">
      <selection activeCell="D7" sqref="D7"/>
    </sheetView>
  </sheetViews>
  <sheetFormatPr defaultColWidth="9.33203125" defaultRowHeight="15" x14ac:dyDescent="0.25"/>
  <cols>
    <col min="1" max="1" width="9.33203125" style="3"/>
    <col min="2" max="2" width="15" style="3" customWidth="1"/>
    <col min="3" max="3" width="13" style="3" bestFit="1" customWidth="1"/>
    <col min="4" max="4" width="14.1640625" style="3" bestFit="1" customWidth="1"/>
    <col min="5" max="5" width="25.5" style="3" bestFit="1" customWidth="1"/>
    <col min="6" max="16384" width="9.33203125" style="3"/>
  </cols>
  <sheetData>
    <row r="1" spans="1:6" x14ac:dyDescent="0.25">
      <c r="A1" s="208" t="str">
        <f>'Distribution 1 Year'!A1:F1</f>
        <v>SAN DIEGO GAS &amp; ELECTRIC COMPANY</v>
      </c>
      <c r="B1" s="208"/>
      <c r="C1" s="208"/>
      <c r="D1" s="208"/>
      <c r="E1" s="208"/>
      <c r="F1" s="208"/>
    </row>
    <row r="2" spans="1:6" x14ac:dyDescent="0.25">
      <c r="A2" s="208" t="str">
        <f>'Distribution 1 Year'!A2:F2</f>
        <v>TEST YEAR 2019 GENERAL RATE CASE PHASE 2, APPLICATION 19-03-002</v>
      </c>
      <c r="B2" s="208"/>
      <c r="C2" s="208"/>
      <c r="D2" s="208"/>
      <c r="E2" s="208"/>
      <c r="F2" s="208"/>
    </row>
    <row r="3" spans="1:6" x14ac:dyDescent="0.25">
      <c r="A3" s="208" t="str">
        <f>'Distribution 1 Year'!A3:F3</f>
        <v>REVENUE ALLOCATION WORKPAPERS - CHAPTER 2</v>
      </c>
      <c r="B3" s="208"/>
      <c r="C3" s="208"/>
      <c r="D3" s="208"/>
      <c r="E3" s="208"/>
      <c r="F3" s="208"/>
    </row>
    <row r="6" spans="1:6" x14ac:dyDescent="0.25">
      <c r="B6" s="33"/>
      <c r="C6" s="4" t="s">
        <v>7</v>
      </c>
      <c r="D6" s="4" t="s">
        <v>8</v>
      </c>
      <c r="E6" s="4" t="s">
        <v>9</v>
      </c>
    </row>
    <row r="7" spans="1:6" x14ac:dyDescent="0.25">
      <c r="B7" s="4" t="s">
        <v>2</v>
      </c>
      <c r="C7" s="36">
        <v>0.32469012958724708</v>
      </c>
      <c r="D7" s="37">
        <f>'Sales %'!H6</f>
        <v>0.31695711820870948</v>
      </c>
      <c r="E7" s="34">
        <f>(D7-C7)/C7</f>
        <v>-2.3816589030186932E-2</v>
      </c>
    </row>
    <row r="8" spans="1:6" x14ac:dyDescent="0.25">
      <c r="B8" s="4" t="s">
        <v>10</v>
      </c>
      <c r="C8" s="36">
        <v>0.11911757788890198</v>
      </c>
      <c r="D8" s="37">
        <f>'Sales %'!H7</f>
        <v>0.12360904867606727</v>
      </c>
      <c r="E8" s="34">
        <f>(D8-C8)/C8</f>
        <v>3.7706196404987118E-2</v>
      </c>
    </row>
    <row r="9" spans="1:6" x14ac:dyDescent="0.25">
      <c r="B9" s="4" t="s">
        <v>11</v>
      </c>
      <c r="C9" s="36">
        <v>0.5397275811009683</v>
      </c>
      <c r="D9" s="37">
        <f>'Sales %'!H8</f>
        <v>0.54088534529479504</v>
      </c>
      <c r="E9" s="34">
        <f>(D9-C9)/C9</f>
        <v>2.1450899201131469E-3</v>
      </c>
    </row>
    <row r="10" spans="1:6" x14ac:dyDescent="0.25">
      <c r="B10" s="4" t="s">
        <v>3</v>
      </c>
      <c r="C10" s="36">
        <v>1.6464711422882472E-2</v>
      </c>
      <c r="D10" s="37">
        <f>'Sales %'!H9</f>
        <v>1.8548487820428158E-2</v>
      </c>
      <c r="E10" s="34">
        <f>(D10-C10)/C10</f>
        <v>0.12656015304645285</v>
      </c>
    </row>
    <row r="11" spans="1:6" x14ac:dyDescent="0.25">
      <c r="B11" s="15" t="s">
        <v>12</v>
      </c>
      <c r="C11" s="37">
        <v>0</v>
      </c>
      <c r="D11" s="37">
        <v>0</v>
      </c>
      <c r="E11" s="34"/>
    </row>
    <row r="13" spans="1:6" x14ac:dyDescent="0.25">
      <c r="B13" s="12" t="s">
        <v>22</v>
      </c>
    </row>
    <row r="14" spans="1:6" x14ac:dyDescent="0.25">
      <c r="B14" s="4"/>
      <c r="C14" s="17"/>
    </row>
  </sheetData>
  <mergeCells count="3">
    <mergeCell ref="A1:F1"/>
    <mergeCell ref="A2:F2"/>
    <mergeCell ref="A3:F3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F14"/>
  <sheetViews>
    <sheetView zoomScale="85" zoomScaleNormal="85" workbookViewId="0">
      <selection activeCell="E10" sqref="E10"/>
    </sheetView>
  </sheetViews>
  <sheetFormatPr defaultColWidth="9.33203125" defaultRowHeight="15" x14ac:dyDescent="0.25"/>
  <cols>
    <col min="1" max="1" width="9.33203125" style="3"/>
    <col min="2" max="2" width="15.1640625" style="3" customWidth="1"/>
    <col min="3" max="3" width="13" style="3" bestFit="1" customWidth="1"/>
    <col min="4" max="4" width="14.1640625" style="3" bestFit="1" customWidth="1"/>
    <col min="5" max="5" width="25.5" style="3" bestFit="1" customWidth="1"/>
    <col min="6" max="16384" width="9.33203125" style="3"/>
  </cols>
  <sheetData>
    <row r="1" spans="1:6" x14ac:dyDescent="0.25">
      <c r="A1" s="208" t="str">
        <f>'Distribution 1 Year'!A1:F1</f>
        <v>SAN DIEGO GAS &amp; ELECTRIC COMPANY</v>
      </c>
      <c r="B1" s="208"/>
      <c r="C1" s="208"/>
      <c r="D1" s="208"/>
      <c r="E1" s="208"/>
      <c r="F1" s="208"/>
    </row>
    <row r="2" spans="1:6" x14ac:dyDescent="0.25">
      <c r="A2" s="208" t="str">
        <f>'Distribution 1 Year'!A2:F2</f>
        <v>TEST YEAR 2019 GENERAL RATE CASE PHASE 2, APPLICATION 19-03-002</v>
      </c>
      <c r="B2" s="208"/>
      <c r="C2" s="208"/>
      <c r="D2" s="208"/>
      <c r="E2" s="208"/>
      <c r="F2" s="208"/>
    </row>
    <row r="3" spans="1:6" x14ac:dyDescent="0.25">
      <c r="A3" s="208" t="str">
        <f>'Distribution 1 Year'!A3:F3</f>
        <v>REVENUE ALLOCATION WORKPAPERS - CHAPTER 2</v>
      </c>
      <c r="B3" s="208"/>
      <c r="C3" s="208"/>
      <c r="D3" s="208"/>
      <c r="E3" s="208"/>
      <c r="F3" s="208"/>
    </row>
    <row r="6" spans="1:6" x14ac:dyDescent="0.25">
      <c r="B6" s="33"/>
      <c r="C6" s="4" t="s">
        <v>7</v>
      </c>
      <c r="D6" s="4" t="s">
        <v>8</v>
      </c>
      <c r="E6" s="4" t="s">
        <v>9</v>
      </c>
    </row>
    <row r="7" spans="1:6" x14ac:dyDescent="0.25">
      <c r="B7" s="4" t="s">
        <v>2</v>
      </c>
      <c r="C7" s="36">
        <v>0.36151633453219451</v>
      </c>
      <c r="D7" s="37">
        <f>'Sales %'!G6</f>
        <v>0.35357920016305383</v>
      </c>
      <c r="E7" s="34">
        <f>(D7-C7)/C7</f>
        <v>-2.1955119619730047E-2</v>
      </c>
    </row>
    <row r="8" spans="1:6" x14ac:dyDescent="0.25">
      <c r="B8" s="4" t="s">
        <v>10</v>
      </c>
      <c r="C8" s="36">
        <v>0.11259841004657432</v>
      </c>
      <c r="D8" s="37">
        <f>'Sales %'!G7</f>
        <v>0.11693952227297034</v>
      </c>
      <c r="E8" s="34">
        <f>(D8-C8)/C8</f>
        <v>3.8553938946388297E-2</v>
      </c>
    </row>
    <row r="9" spans="1:6" x14ac:dyDescent="0.25">
      <c r="B9" s="4" t="s">
        <v>11</v>
      </c>
      <c r="C9" s="36">
        <v>0.51034146250338597</v>
      </c>
      <c r="D9" s="37">
        <f>'Sales %'!G8</f>
        <v>0.51195172050871518</v>
      </c>
      <c r="E9" s="34">
        <f>(D9-C9)/C9</f>
        <v>3.1552560856615269E-3</v>
      </c>
    </row>
    <row r="10" spans="1:6" x14ac:dyDescent="0.25">
      <c r="B10" s="4" t="s">
        <v>3</v>
      </c>
      <c r="C10" s="36">
        <v>1.5543792917845268E-2</v>
      </c>
      <c r="D10" s="37">
        <f>'Sales %'!G9</f>
        <v>1.7529557055260624E-2</v>
      </c>
      <c r="E10" s="34">
        <f>(D10-C10)/C10</f>
        <v>0.12775286880820266</v>
      </c>
    </row>
    <row r="11" spans="1:6" x14ac:dyDescent="0.25">
      <c r="B11" s="15" t="s">
        <v>23</v>
      </c>
      <c r="C11" s="37">
        <v>0</v>
      </c>
      <c r="D11" s="37">
        <v>0</v>
      </c>
      <c r="E11" s="35"/>
    </row>
    <row r="13" spans="1:6" x14ac:dyDescent="0.25">
      <c r="B13" s="19" t="s">
        <v>24</v>
      </c>
    </row>
    <row r="14" spans="1:6" x14ac:dyDescent="0.25">
      <c r="B14" s="19"/>
    </row>
  </sheetData>
  <mergeCells count="3">
    <mergeCell ref="A1:F1"/>
    <mergeCell ref="A2:F2"/>
    <mergeCell ref="A3:F3"/>
  </mergeCells>
  <pageMargins left="0.7" right="0.7" top="0.75" bottom="0.75" header="0.3" footer="0.3"/>
  <pageSetup orientation="portrait" r:id="rId1"/>
  <headerFooter>
    <oddFooter>&amp;L&amp;F
&amp;A&amp;R&amp;P of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F20"/>
  <sheetViews>
    <sheetView topLeftCell="A2" zoomScale="85" zoomScaleNormal="85" workbookViewId="0">
      <selection activeCell="D11" sqref="D11"/>
    </sheetView>
  </sheetViews>
  <sheetFormatPr defaultColWidth="9.33203125" defaultRowHeight="15" x14ac:dyDescent="0.25"/>
  <cols>
    <col min="1" max="1" width="9.33203125" style="3"/>
    <col min="2" max="2" width="15.6640625" style="3" customWidth="1"/>
    <col min="3" max="3" width="13" style="3" bestFit="1" customWidth="1"/>
    <col min="4" max="4" width="14.1640625" style="3" bestFit="1" customWidth="1"/>
    <col min="5" max="5" width="25.5" style="3" bestFit="1" customWidth="1"/>
    <col min="6" max="16384" width="9.33203125" style="3"/>
  </cols>
  <sheetData>
    <row r="1" spans="1:6" x14ac:dyDescent="0.25">
      <c r="A1" s="208" t="str">
        <f>'Distribution 1 Year'!A1:F1</f>
        <v>SAN DIEGO GAS &amp; ELECTRIC COMPANY</v>
      </c>
      <c r="B1" s="208"/>
      <c r="C1" s="208"/>
      <c r="D1" s="208"/>
      <c r="E1" s="208"/>
      <c r="F1" s="208"/>
    </row>
    <row r="2" spans="1:6" x14ac:dyDescent="0.25">
      <c r="A2" s="208" t="str">
        <f>'Distribution 1 Year'!A2:F2</f>
        <v>TEST YEAR 2019 GENERAL RATE CASE PHASE 2, APPLICATION 19-03-002</v>
      </c>
      <c r="B2" s="208"/>
      <c r="C2" s="208"/>
      <c r="D2" s="208"/>
      <c r="E2" s="208"/>
      <c r="F2" s="208"/>
    </row>
    <row r="3" spans="1:6" x14ac:dyDescent="0.25">
      <c r="A3" s="208" t="str">
        <f>'Distribution 1 Year'!A3:F3</f>
        <v>REVENUE ALLOCATION WORKPAPERS - CHAPTER 2</v>
      </c>
      <c r="B3" s="208"/>
      <c r="C3" s="208"/>
      <c r="D3" s="208"/>
      <c r="E3" s="208"/>
      <c r="F3" s="208"/>
    </row>
    <row r="6" spans="1:6" x14ac:dyDescent="0.25">
      <c r="B6" s="33"/>
      <c r="C6" s="4" t="s">
        <v>7</v>
      </c>
      <c r="D6" s="4" t="s">
        <v>8</v>
      </c>
      <c r="E6" s="4" t="s">
        <v>9</v>
      </c>
    </row>
    <row r="7" spans="1:6" x14ac:dyDescent="0.25">
      <c r="B7" s="4" t="s">
        <v>2</v>
      </c>
      <c r="C7" s="36">
        <v>0.35991938342165714</v>
      </c>
      <c r="D7" s="37">
        <f>'Sales %'!F6</f>
        <v>0.35197421781092891</v>
      </c>
      <c r="E7" s="34">
        <f>(D7-C7)/C7</f>
        <v>-2.2074847803960046E-2</v>
      </c>
    </row>
    <row r="8" spans="1:6" x14ac:dyDescent="0.25">
      <c r="B8" s="4" t="s">
        <v>10</v>
      </c>
      <c r="C8" s="36">
        <v>0.1121010213014674</v>
      </c>
      <c r="D8" s="37">
        <f>'Sales %'!F7</f>
        <v>0.11640870521860885</v>
      </c>
      <c r="E8" s="34">
        <f>(D8-C8)/C8</f>
        <v>3.8426803495010313E-2</v>
      </c>
    </row>
    <row r="9" spans="1:6" x14ac:dyDescent="0.25">
      <c r="B9" s="4" t="s">
        <v>11</v>
      </c>
      <c r="C9" s="36">
        <v>0.50808709586085887</v>
      </c>
      <c r="D9" s="37">
        <f>'Sales %'!F8</f>
        <v>0.50962784660386562</v>
      </c>
      <c r="E9" s="34">
        <f>(D9-C9)/C9</f>
        <v>3.0324539937315901E-3</v>
      </c>
    </row>
    <row r="10" spans="1:6" x14ac:dyDescent="0.25">
      <c r="B10" s="4" t="s">
        <v>3</v>
      </c>
      <c r="C10" s="36">
        <v>1.5475130246228404E-2</v>
      </c>
      <c r="D10" s="37">
        <f>'Sales %'!F9</f>
        <v>1.744998611414959E-2</v>
      </c>
      <c r="E10" s="34">
        <f>(D10-C10)/C10</f>
        <v>0.12761481399502256</v>
      </c>
    </row>
    <row r="11" spans="1:6" x14ac:dyDescent="0.25">
      <c r="B11" s="4" t="s">
        <v>12</v>
      </c>
      <c r="C11" s="36">
        <v>4.4173691697880326E-3</v>
      </c>
      <c r="D11" s="37">
        <f>'Sales %'!F10</f>
        <v>4.5392442524470151E-3</v>
      </c>
      <c r="E11" s="34">
        <f>(D11-C11)/C11</f>
        <v>2.7589969951465641E-2</v>
      </c>
    </row>
    <row r="13" spans="1:6" x14ac:dyDescent="0.25">
      <c r="B13" s="12" t="s">
        <v>21</v>
      </c>
    </row>
    <row r="14" spans="1:6" x14ac:dyDescent="0.25">
      <c r="B14" s="4"/>
      <c r="C14" s="17"/>
    </row>
    <row r="15" spans="1:6" x14ac:dyDescent="0.25">
      <c r="D15" s="6"/>
    </row>
    <row r="16" spans="1:6" x14ac:dyDescent="0.25">
      <c r="D16" s="6"/>
    </row>
    <row r="17" spans="4:4" x14ac:dyDescent="0.25">
      <c r="D17" s="6"/>
    </row>
    <row r="18" spans="4:4" x14ac:dyDescent="0.25">
      <c r="D18" s="6"/>
    </row>
    <row r="19" spans="4:4" x14ac:dyDescent="0.25">
      <c r="D19" s="6"/>
    </row>
    <row r="20" spans="4:4" x14ac:dyDescent="0.25">
      <c r="D20" s="6"/>
    </row>
  </sheetData>
  <mergeCells count="3">
    <mergeCell ref="A1:F1"/>
    <mergeCell ref="A2:F2"/>
    <mergeCell ref="A3:F3"/>
  </mergeCells>
  <pageMargins left="0.7" right="0.7" top="0.75" bottom="0.75" header="0.3" footer="0.3"/>
  <pageSetup orientation="portrait" r:id="rId1"/>
  <headerFooter>
    <oddFooter>&amp;L&amp;F
&amp;A&amp;R&amp;P of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4F752B-9292-4863-A833-EB35744DB1C9}">
  <sheetPr codeName="Sheet14"/>
  <dimension ref="A1:F14"/>
  <sheetViews>
    <sheetView workbookViewId="0">
      <selection activeCell="K12" sqref="K12"/>
    </sheetView>
  </sheetViews>
  <sheetFormatPr defaultColWidth="9.33203125" defaultRowHeight="15" x14ac:dyDescent="0.25"/>
  <cols>
    <col min="1" max="1" width="9.33203125" style="3"/>
    <col min="2" max="2" width="15.1640625" style="3" customWidth="1"/>
    <col min="3" max="3" width="13" style="3" bestFit="1" customWidth="1"/>
    <col min="4" max="4" width="15.5" style="3" bestFit="1" customWidth="1"/>
    <col min="5" max="5" width="25.5" style="3" bestFit="1" customWidth="1"/>
    <col min="6" max="16384" width="9.33203125" style="3"/>
  </cols>
  <sheetData>
    <row r="1" spans="1:6" x14ac:dyDescent="0.25">
      <c r="A1" s="208" t="str">
        <f>'Distribution 1 Year'!A1:F1</f>
        <v>SAN DIEGO GAS &amp; ELECTRIC COMPANY</v>
      </c>
      <c r="B1" s="208"/>
      <c r="C1" s="208"/>
      <c r="D1" s="208"/>
      <c r="E1" s="208"/>
      <c r="F1" s="208"/>
    </row>
    <row r="2" spans="1:6" x14ac:dyDescent="0.25">
      <c r="A2" s="208" t="str">
        <f>'Distribution 1 Year'!A2:F2</f>
        <v>TEST YEAR 2019 GENERAL RATE CASE PHASE 2, APPLICATION 19-03-002</v>
      </c>
      <c r="B2" s="208"/>
      <c r="C2" s="208"/>
      <c r="D2" s="208"/>
      <c r="E2" s="208"/>
      <c r="F2" s="208"/>
    </row>
    <row r="3" spans="1:6" x14ac:dyDescent="0.25">
      <c r="A3" s="208" t="str">
        <f>'Distribution 1 Year'!A3:F3</f>
        <v>REVENUE ALLOCATION WORKPAPERS - CHAPTER 2</v>
      </c>
      <c r="B3" s="208"/>
      <c r="C3" s="208"/>
      <c r="D3" s="208"/>
      <c r="E3" s="208"/>
      <c r="F3" s="208"/>
    </row>
    <row r="6" spans="1:6" x14ac:dyDescent="0.25">
      <c r="B6" s="96"/>
      <c r="C6" s="15" t="s">
        <v>7</v>
      </c>
      <c r="D6" s="15" t="s">
        <v>8</v>
      </c>
      <c r="E6" s="15" t="s">
        <v>9</v>
      </c>
    </row>
    <row r="7" spans="1:6" x14ac:dyDescent="0.25">
      <c r="B7" s="15" t="s">
        <v>2</v>
      </c>
      <c r="C7" s="37">
        <v>0.35991938342165714</v>
      </c>
      <c r="D7" s="37">
        <v>8.4156525586731964E-2</v>
      </c>
      <c r="E7" s="97">
        <f>(D7-C7)/C7</f>
        <v>-0.76617951279345264</v>
      </c>
    </row>
    <row r="8" spans="1:6" x14ac:dyDescent="0.25">
      <c r="B8" s="15" t="s">
        <v>10</v>
      </c>
      <c r="C8" s="37">
        <v>0.1121010213014674</v>
      </c>
      <c r="D8" s="37">
        <v>0</v>
      </c>
      <c r="E8" s="97">
        <f>(D8-C8)/C8</f>
        <v>-1</v>
      </c>
    </row>
    <row r="9" spans="1:6" x14ac:dyDescent="0.25">
      <c r="B9" s="15" t="s">
        <v>11</v>
      </c>
      <c r="C9" s="37">
        <v>0.50808709586085887</v>
      </c>
      <c r="D9" s="37">
        <v>0.87714842933187254</v>
      </c>
      <c r="E9" s="97">
        <f>(D9-C9)/C9</f>
        <v>0.72637415214355727</v>
      </c>
    </row>
    <row r="10" spans="1:6" x14ac:dyDescent="0.25">
      <c r="B10" s="15" t="s">
        <v>3</v>
      </c>
      <c r="C10" s="37">
        <v>1.5475130246228404E-2</v>
      </c>
      <c r="D10" s="37">
        <v>3.8695045081395513E-2</v>
      </c>
      <c r="E10" s="97">
        <f>(D10-C10)/C10</f>
        <v>1.5004665205209671</v>
      </c>
    </row>
    <row r="11" spans="1:6" x14ac:dyDescent="0.25">
      <c r="B11" s="15" t="s">
        <v>23</v>
      </c>
      <c r="C11" s="37">
        <v>4.4173691697880326E-3</v>
      </c>
      <c r="D11" s="37">
        <v>0</v>
      </c>
      <c r="E11" s="97">
        <f>(D11-C11)/C11</f>
        <v>-1</v>
      </c>
    </row>
    <row r="12" spans="1:6" x14ac:dyDescent="0.25">
      <c r="B12" s="21"/>
      <c r="C12" s="21"/>
      <c r="D12" s="21"/>
      <c r="E12" s="21"/>
    </row>
    <row r="13" spans="1:6" x14ac:dyDescent="0.25">
      <c r="B13" s="19" t="s">
        <v>108</v>
      </c>
      <c r="C13" s="21"/>
      <c r="D13" s="21"/>
      <c r="E13" s="21"/>
    </row>
    <row r="14" spans="1:6" x14ac:dyDescent="0.25">
      <c r="B14" s="19"/>
    </row>
  </sheetData>
  <mergeCells count="3">
    <mergeCell ref="A1:F1"/>
    <mergeCell ref="A2:F2"/>
    <mergeCell ref="A3:F3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4C76C-1192-4A18-AA4A-0D4E2527E675}">
  <dimension ref="A1:F14"/>
  <sheetViews>
    <sheetView workbookViewId="0">
      <selection activeCell="G10" sqref="G10"/>
    </sheetView>
  </sheetViews>
  <sheetFormatPr defaultColWidth="9.33203125" defaultRowHeight="15" x14ac:dyDescent="0.25"/>
  <cols>
    <col min="1" max="1" width="9.33203125" style="3"/>
    <col min="2" max="2" width="15.1640625" style="3" customWidth="1"/>
    <col min="3" max="3" width="13" style="3" bestFit="1" customWidth="1"/>
    <col min="4" max="4" width="14.1640625" style="3" bestFit="1" customWidth="1"/>
    <col min="5" max="5" width="25.5" style="3" bestFit="1" customWidth="1"/>
    <col min="6" max="16384" width="9.33203125" style="3"/>
  </cols>
  <sheetData>
    <row r="1" spans="1:6" x14ac:dyDescent="0.25">
      <c r="A1" s="208" t="str">
        <f>'Distribution 1 Year'!A1:F1</f>
        <v>SAN DIEGO GAS &amp; ELECTRIC COMPANY</v>
      </c>
      <c r="B1" s="208"/>
      <c r="C1" s="208"/>
      <c r="D1" s="208"/>
      <c r="E1" s="208"/>
      <c r="F1" s="208"/>
    </row>
    <row r="2" spans="1:6" x14ac:dyDescent="0.25">
      <c r="A2" s="208" t="str">
        <f>'Distribution 1 Year'!A2:F2</f>
        <v>TEST YEAR 2019 GENERAL RATE CASE PHASE 2, APPLICATION 19-03-002</v>
      </c>
      <c r="B2" s="208"/>
      <c r="C2" s="208"/>
      <c r="D2" s="208"/>
      <c r="E2" s="208"/>
      <c r="F2" s="208"/>
    </row>
    <row r="3" spans="1:6" x14ac:dyDescent="0.25">
      <c r="A3" s="208" t="str">
        <f>'Distribution 1 Year'!A3:F3</f>
        <v>REVENUE ALLOCATION WORKPAPERS - CHAPTER 2</v>
      </c>
      <c r="B3" s="208"/>
      <c r="C3" s="208"/>
      <c r="D3" s="208"/>
      <c r="E3" s="208"/>
      <c r="F3" s="208"/>
    </row>
    <row r="6" spans="1:6" x14ac:dyDescent="0.25">
      <c r="B6" s="96"/>
      <c r="C6" s="15" t="s">
        <v>7</v>
      </c>
      <c r="D6" s="15" t="s">
        <v>8</v>
      </c>
      <c r="E6" s="15" t="s">
        <v>9</v>
      </c>
    </row>
    <row r="7" spans="1:6" x14ac:dyDescent="0.25">
      <c r="B7" s="15" t="s">
        <v>2</v>
      </c>
      <c r="C7" s="37">
        <v>0.41548062462667729</v>
      </c>
      <c r="D7" s="37">
        <f>C7</f>
        <v>0.41548062462667729</v>
      </c>
      <c r="E7" s="97">
        <f>(D7-C7)/C7</f>
        <v>0</v>
      </c>
    </row>
    <row r="8" spans="1:6" x14ac:dyDescent="0.25">
      <c r="B8" s="15" t="s">
        <v>10</v>
      </c>
      <c r="C8" s="37">
        <v>0.11372317853934658</v>
      </c>
      <c r="D8" s="37">
        <f>C8</f>
        <v>0.11372317853934658</v>
      </c>
      <c r="E8" s="97">
        <f>(D8-C8)/C8</f>
        <v>0</v>
      </c>
    </row>
    <row r="9" spans="1:6" x14ac:dyDescent="0.25">
      <c r="B9" s="15" t="s">
        <v>11</v>
      </c>
      <c r="C9" s="37">
        <v>0.44959881335524515</v>
      </c>
      <c r="D9" s="37">
        <f>C9</f>
        <v>0.44959881335524515</v>
      </c>
      <c r="E9" s="97">
        <f>(D9-C9)/C9</f>
        <v>0</v>
      </c>
    </row>
    <row r="10" spans="1:6" x14ac:dyDescent="0.25">
      <c r="B10" s="15" t="s">
        <v>3</v>
      </c>
      <c r="C10" s="37">
        <v>1.5913655348609279E-2</v>
      </c>
      <c r="D10" s="37">
        <f>C10</f>
        <v>1.5913655348609279E-2</v>
      </c>
      <c r="E10" s="97">
        <f>(D10-C10)/C10</f>
        <v>0</v>
      </c>
    </row>
    <row r="11" spans="1:6" x14ac:dyDescent="0.25">
      <c r="B11" s="15" t="s">
        <v>23</v>
      </c>
      <c r="C11" s="37">
        <v>5.2837281301218514E-3</v>
      </c>
      <c r="D11" s="37">
        <f>C11</f>
        <v>5.2837281301218514E-3</v>
      </c>
      <c r="E11" s="97">
        <f>(D11-C11)/C11</f>
        <v>0</v>
      </c>
    </row>
    <row r="12" spans="1:6" x14ac:dyDescent="0.25">
      <c r="B12" s="21"/>
      <c r="C12" s="21"/>
      <c r="D12" s="21"/>
      <c r="E12" s="21"/>
    </row>
    <row r="13" spans="1:6" x14ac:dyDescent="0.25">
      <c r="B13" s="19" t="s">
        <v>117</v>
      </c>
      <c r="C13" s="21"/>
      <c r="D13" s="21"/>
      <c r="E13" s="21"/>
    </row>
    <row r="14" spans="1:6" x14ac:dyDescent="0.25">
      <c r="B14" s="19"/>
    </row>
  </sheetData>
  <mergeCells count="3">
    <mergeCell ref="A1:F1"/>
    <mergeCell ref="A2:F2"/>
    <mergeCell ref="A3:F3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030BF6-384A-48A9-AD41-8A27E7ECCA60}">
  <dimension ref="A1:F14"/>
  <sheetViews>
    <sheetView workbookViewId="0">
      <selection activeCell="D12" sqref="D12"/>
    </sheetView>
  </sheetViews>
  <sheetFormatPr defaultColWidth="9.33203125" defaultRowHeight="15" x14ac:dyDescent="0.25"/>
  <cols>
    <col min="1" max="1" width="9.33203125" style="3"/>
    <col min="2" max="2" width="15" style="3" customWidth="1"/>
    <col min="3" max="3" width="13" style="3" bestFit="1" customWidth="1"/>
    <col min="4" max="4" width="14.1640625" style="3" bestFit="1" customWidth="1"/>
    <col min="5" max="5" width="25.5" style="3" bestFit="1" customWidth="1"/>
    <col min="6" max="16384" width="9.33203125" style="3"/>
  </cols>
  <sheetData>
    <row r="1" spans="1:6" x14ac:dyDescent="0.25">
      <c r="A1" s="208" t="str">
        <f>'Distribution 1 Year'!A1:F1</f>
        <v>SAN DIEGO GAS &amp; ELECTRIC COMPANY</v>
      </c>
      <c r="B1" s="208"/>
      <c r="C1" s="208"/>
      <c r="D1" s="208"/>
      <c r="E1" s="208"/>
      <c r="F1" s="208"/>
    </row>
    <row r="2" spans="1:6" x14ac:dyDescent="0.25">
      <c r="A2" s="208" t="str">
        <f>'Distribution 1 Year'!A2:F2</f>
        <v>TEST YEAR 2019 GENERAL RATE CASE PHASE 2, APPLICATION 19-03-002</v>
      </c>
      <c r="B2" s="208"/>
      <c r="C2" s="208"/>
      <c r="D2" s="208"/>
      <c r="E2" s="208"/>
      <c r="F2" s="208"/>
    </row>
    <row r="3" spans="1:6" x14ac:dyDescent="0.25">
      <c r="A3" s="208" t="str">
        <f>'Distribution 1 Year'!A3:F3</f>
        <v>REVENUE ALLOCATION WORKPAPERS - CHAPTER 2</v>
      </c>
      <c r="B3" s="208"/>
      <c r="C3" s="208"/>
      <c r="D3" s="208"/>
      <c r="E3" s="208"/>
      <c r="F3" s="208"/>
    </row>
    <row r="6" spans="1:6" x14ac:dyDescent="0.25">
      <c r="B6" s="33"/>
      <c r="C6" s="4" t="s">
        <v>7</v>
      </c>
      <c r="D6" s="4" t="s">
        <v>8</v>
      </c>
      <c r="E6" s="4" t="s">
        <v>9</v>
      </c>
    </row>
    <row r="7" spans="1:6" x14ac:dyDescent="0.25">
      <c r="B7" s="4" t="s">
        <v>2</v>
      </c>
      <c r="C7" s="36">
        <v>0.32469012958724708</v>
      </c>
      <c r="D7" s="37">
        <f>'Sales %'!H6</f>
        <v>0.31695711820870948</v>
      </c>
      <c r="E7" s="34">
        <f>(D7-C7)/C7</f>
        <v>-2.3816589030186932E-2</v>
      </c>
    </row>
    <row r="8" spans="1:6" x14ac:dyDescent="0.25">
      <c r="B8" s="4" t="s">
        <v>10</v>
      </c>
      <c r="C8" s="36">
        <v>0.11911757788890198</v>
      </c>
      <c r="D8" s="37">
        <f>'Sales %'!H7</f>
        <v>0.12360904867606727</v>
      </c>
      <c r="E8" s="34">
        <f>(D8-C8)/C8</f>
        <v>3.7706196404987118E-2</v>
      </c>
    </row>
    <row r="9" spans="1:6" x14ac:dyDescent="0.25">
      <c r="B9" s="4" t="s">
        <v>11</v>
      </c>
      <c r="C9" s="36">
        <v>0.5397275811009683</v>
      </c>
      <c r="D9" s="37">
        <f>'Sales %'!H8</f>
        <v>0.54088534529479504</v>
      </c>
      <c r="E9" s="34">
        <f>(D9-C9)/C9</f>
        <v>2.1450899201131469E-3</v>
      </c>
    </row>
    <row r="10" spans="1:6" x14ac:dyDescent="0.25">
      <c r="B10" s="4" t="s">
        <v>3</v>
      </c>
      <c r="C10" s="36">
        <v>1.6464711422882472E-2</v>
      </c>
      <c r="D10" s="37">
        <f>'Sales %'!H9</f>
        <v>1.8548487820428158E-2</v>
      </c>
      <c r="E10" s="34">
        <f>(D10-C10)/C10</f>
        <v>0.12656015304645285</v>
      </c>
    </row>
    <row r="11" spans="1:6" x14ac:dyDescent="0.25">
      <c r="B11" s="15" t="s">
        <v>12</v>
      </c>
      <c r="C11" s="37">
        <v>0</v>
      </c>
      <c r="D11" s="37">
        <v>0</v>
      </c>
      <c r="E11" s="34"/>
    </row>
    <row r="13" spans="1:6" x14ac:dyDescent="0.25">
      <c r="B13" s="12" t="s">
        <v>22</v>
      </c>
    </row>
    <row r="14" spans="1:6" x14ac:dyDescent="0.25">
      <c r="B14" s="4"/>
      <c r="C14" s="17"/>
    </row>
  </sheetData>
  <mergeCells count="3">
    <mergeCell ref="A1:F1"/>
    <mergeCell ref="A2:F2"/>
    <mergeCell ref="A3:F3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1B8F3-74EB-456B-8049-D359E4D5CEDB}">
  <dimension ref="A1:F15"/>
  <sheetViews>
    <sheetView workbookViewId="0">
      <selection activeCell="F31" sqref="F31"/>
    </sheetView>
  </sheetViews>
  <sheetFormatPr defaultColWidth="9.33203125" defaultRowHeight="15" x14ac:dyDescent="0.25"/>
  <cols>
    <col min="1" max="1" width="9.33203125" style="3"/>
    <col min="2" max="2" width="15" style="3" customWidth="1"/>
    <col min="3" max="3" width="13" style="3" bestFit="1" customWidth="1"/>
    <col min="4" max="4" width="14.1640625" style="3" bestFit="1" customWidth="1"/>
    <col min="5" max="5" width="25.5" style="3" bestFit="1" customWidth="1"/>
    <col min="6" max="16384" width="9.33203125" style="3"/>
  </cols>
  <sheetData>
    <row r="1" spans="1:6" x14ac:dyDescent="0.25">
      <c r="A1" s="208" t="str">
        <f>'Distribution 1 Year'!A1:F1</f>
        <v>SAN DIEGO GAS &amp; ELECTRIC COMPANY</v>
      </c>
      <c r="B1" s="208"/>
      <c r="C1" s="208"/>
      <c r="D1" s="208"/>
      <c r="E1" s="208"/>
      <c r="F1" s="208"/>
    </row>
    <row r="2" spans="1:6" x14ac:dyDescent="0.25">
      <c r="A2" s="208" t="str">
        <f>'Distribution 1 Year'!A2:F2</f>
        <v>TEST YEAR 2019 GENERAL RATE CASE PHASE 2, APPLICATION 19-03-002</v>
      </c>
      <c r="B2" s="208"/>
      <c r="C2" s="208"/>
      <c r="D2" s="208"/>
      <c r="E2" s="208"/>
      <c r="F2" s="208"/>
    </row>
    <row r="3" spans="1:6" x14ac:dyDescent="0.25">
      <c r="A3" s="208" t="str">
        <f>'Distribution 1 Year'!A3:F3</f>
        <v>REVENUE ALLOCATION WORKPAPERS - CHAPTER 2</v>
      </c>
      <c r="B3" s="208"/>
      <c r="C3" s="208"/>
      <c r="D3" s="208"/>
      <c r="E3" s="208"/>
      <c r="F3" s="208"/>
    </row>
    <row r="5" spans="1:6" x14ac:dyDescent="0.25">
      <c r="B5" s="21"/>
      <c r="C5" s="21"/>
      <c r="D5" s="21"/>
      <c r="E5" s="21"/>
    </row>
    <row r="6" spans="1:6" x14ac:dyDescent="0.25">
      <c r="B6" s="96"/>
      <c r="C6" s="15" t="s">
        <v>7</v>
      </c>
      <c r="D6" s="15" t="s">
        <v>8</v>
      </c>
      <c r="E6" s="15" t="s">
        <v>9</v>
      </c>
    </row>
    <row r="7" spans="1:6" x14ac:dyDescent="0.25">
      <c r="B7" s="15" t="s">
        <v>2</v>
      </c>
      <c r="C7" s="37">
        <v>0.43129445257131888</v>
      </c>
      <c r="D7" s="37">
        <v>0.43391215773291392</v>
      </c>
      <c r="E7" s="97">
        <f>(D7-C7)/C7</f>
        <v>6.0694153286429695E-3</v>
      </c>
    </row>
    <row r="8" spans="1:6" x14ac:dyDescent="0.25">
      <c r="B8" s="15" t="s">
        <v>10</v>
      </c>
      <c r="C8" s="37">
        <v>0.10527100527405202</v>
      </c>
      <c r="D8" s="37">
        <v>0.10650485421470869</v>
      </c>
      <c r="E8" s="97">
        <f>(D8-C8)/C8</f>
        <v>1.1720691157499581E-2</v>
      </c>
    </row>
    <row r="9" spans="1:6" x14ac:dyDescent="0.25">
      <c r="B9" s="15" t="s">
        <v>11</v>
      </c>
      <c r="C9" s="37">
        <v>0.4499459816878954</v>
      </c>
      <c r="D9" s="37">
        <v>0.44608913213241275</v>
      </c>
      <c r="E9" s="97">
        <f>(D9-C9)/C9</f>
        <v>-8.5718057554694544E-3</v>
      </c>
    </row>
    <row r="10" spans="1:6" x14ac:dyDescent="0.25">
      <c r="B10" s="15" t="s">
        <v>3</v>
      </c>
      <c r="C10" s="37">
        <v>1.0561380974623356E-2</v>
      </c>
      <c r="D10" s="37">
        <v>1.0741638480086612E-2</v>
      </c>
      <c r="E10" s="97">
        <f>(D10-C10)/C10</f>
        <v>1.7067607531285403E-2</v>
      </c>
    </row>
    <row r="11" spans="1:6" x14ac:dyDescent="0.25">
      <c r="B11" s="15" t="s">
        <v>12</v>
      </c>
      <c r="C11" s="37">
        <v>2.9271794921103471E-3</v>
      </c>
      <c r="D11" s="37">
        <v>2.7522174398781477E-3</v>
      </c>
      <c r="E11" s="97"/>
    </row>
    <row r="13" spans="1:6" x14ac:dyDescent="0.25">
      <c r="B13" s="177" t="s">
        <v>164</v>
      </c>
    </row>
    <row r="14" spans="1:6" x14ac:dyDescent="0.25">
      <c r="B14" s="177" t="s">
        <v>165</v>
      </c>
    </row>
    <row r="15" spans="1:6" x14ac:dyDescent="0.25">
      <c r="B15" s="4"/>
      <c r="C15" s="17"/>
    </row>
  </sheetData>
  <mergeCells count="3">
    <mergeCell ref="A1:F1"/>
    <mergeCell ref="A2:F2"/>
    <mergeCell ref="A3:F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6"/>
  <dimension ref="A1:N37"/>
  <sheetViews>
    <sheetView zoomScale="85" zoomScaleNormal="85" workbookViewId="0">
      <selection activeCell="D31" sqref="D31"/>
    </sheetView>
  </sheetViews>
  <sheetFormatPr defaultColWidth="9.33203125" defaultRowHeight="15" x14ac:dyDescent="0.25"/>
  <cols>
    <col min="1" max="1" width="9.33203125" style="3"/>
    <col min="2" max="2" width="28" style="3" customWidth="1"/>
    <col min="3" max="3" width="24.83203125" style="3" bestFit="1" customWidth="1"/>
    <col min="4" max="4" width="31.6640625" style="3" bestFit="1" customWidth="1"/>
    <col min="5" max="5" width="31.5" style="3" bestFit="1" customWidth="1"/>
    <col min="6" max="6" width="12.5" style="3" bestFit="1" customWidth="1"/>
    <col min="7" max="7" width="17" style="3" bestFit="1" customWidth="1"/>
    <col min="8" max="8" width="16.6640625" style="3" bestFit="1" customWidth="1"/>
    <col min="9" max="9" width="20.83203125" style="3" bestFit="1" customWidth="1"/>
    <col min="10" max="10" width="14" style="3" bestFit="1" customWidth="1"/>
    <col min="11" max="12" width="20.1640625" style="3" bestFit="1" customWidth="1"/>
    <col min="13" max="13" width="24.1640625" style="3" bestFit="1" customWidth="1"/>
    <col min="14" max="14" width="23.1640625" style="3" bestFit="1" customWidth="1"/>
    <col min="15" max="15" width="17" style="3" bestFit="1" customWidth="1"/>
    <col min="16" max="16" width="14.1640625" style="3" bestFit="1" customWidth="1"/>
    <col min="17" max="16384" width="9.33203125" style="3"/>
  </cols>
  <sheetData>
    <row r="1" spans="1:14" x14ac:dyDescent="0.25">
      <c r="A1" s="208" t="str">
        <f>'Distribution 1 Year'!A1:F1</f>
        <v>SAN DIEGO GAS &amp; ELECTRIC COMPANY</v>
      </c>
      <c r="B1" s="208"/>
      <c r="C1" s="208"/>
      <c r="D1" s="208"/>
      <c r="E1" s="208"/>
      <c r="F1" s="208"/>
      <c r="G1" s="208"/>
      <c r="H1" s="208"/>
      <c r="I1" s="208"/>
    </row>
    <row r="2" spans="1:14" x14ac:dyDescent="0.25">
      <c r="A2" s="208" t="str">
        <f>'Distribution 1 Year'!A2:F2</f>
        <v>TEST YEAR 2019 GENERAL RATE CASE PHASE 2, APPLICATION 19-03-002</v>
      </c>
      <c r="B2" s="208"/>
      <c r="C2" s="208"/>
      <c r="D2" s="208"/>
      <c r="E2" s="208"/>
      <c r="F2" s="208"/>
      <c r="G2" s="208"/>
      <c r="H2" s="208"/>
      <c r="I2" s="208"/>
    </row>
    <row r="3" spans="1:14" x14ac:dyDescent="0.25">
      <c r="A3" s="208" t="str">
        <f>'Distribution 1 Year'!A3:F3</f>
        <v>REVENUE ALLOCATION WORKPAPERS - CHAPTER 2</v>
      </c>
      <c r="B3" s="208"/>
      <c r="C3" s="208"/>
      <c r="D3" s="208"/>
      <c r="E3" s="208"/>
      <c r="F3" s="208"/>
      <c r="G3" s="210"/>
      <c r="H3" s="210"/>
      <c r="I3" s="210"/>
    </row>
    <row r="4" spans="1:14" x14ac:dyDescent="0.25">
      <c r="A4" s="213"/>
      <c r="B4" s="213"/>
      <c r="C4" s="213"/>
      <c r="D4" s="213"/>
      <c r="E4" s="213"/>
      <c r="F4" s="213"/>
      <c r="G4" s="213"/>
      <c r="H4" s="213"/>
    </row>
    <row r="5" spans="1:14" ht="30" customHeight="1" x14ac:dyDescent="0.25">
      <c r="A5" s="22"/>
      <c r="B5" s="22"/>
      <c r="C5" s="44" t="s">
        <v>103</v>
      </c>
      <c r="D5" s="44" t="s">
        <v>112</v>
      </c>
      <c r="E5" s="44" t="s">
        <v>115</v>
      </c>
      <c r="F5" s="4" t="s">
        <v>27</v>
      </c>
      <c r="G5" s="4" t="s">
        <v>28</v>
      </c>
      <c r="H5" s="85" t="s">
        <v>114</v>
      </c>
      <c r="I5" s="100"/>
      <c r="J5" s="100"/>
      <c r="M5" s="4"/>
      <c r="N5" s="4"/>
    </row>
    <row r="6" spans="1:14" x14ac:dyDescent="0.25">
      <c r="A6" s="22"/>
      <c r="B6" s="4" t="s">
        <v>2</v>
      </c>
      <c r="C6" s="24">
        <v>6824347300.4717293</v>
      </c>
      <c r="D6" s="24">
        <v>6652988141.1181479</v>
      </c>
      <c r="E6" s="24">
        <f>D6-D18</f>
        <v>5636285489.7572746</v>
      </c>
      <c r="F6" s="6">
        <f>D6/$D$11</f>
        <v>0.35197421781092891</v>
      </c>
      <c r="G6" s="6">
        <f>D6/$D$12</f>
        <v>0.35357920016305383</v>
      </c>
      <c r="H6" s="6">
        <f>E6/$E$11</f>
        <v>0.31695711820870948</v>
      </c>
      <c r="I6" s="101"/>
      <c r="J6" s="102"/>
      <c r="L6" s="4"/>
    </row>
    <row r="7" spans="1:14" x14ac:dyDescent="0.25">
      <c r="A7" s="22"/>
      <c r="B7" s="4" t="s">
        <v>10</v>
      </c>
      <c r="C7" s="24">
        <v>2281540064.3074284</v>
      </c>
      <c r="D7" s="24">
        <v>2200347912.2960796</v>
      </c>
      <c r="E7" s="24">
        <f>D7-D19</f>
        <v>2198076166.8739657</v>
      </c>
      <c r="F7" s="6">
        <f>D7/$D$11</f>
        <v>0.11640870521860885</v>
      </c>
      <c r="G7" s="6">
        <f>D7/$D$12</f>
        <v>0.11693952227297034</v>
      </c>
      <c r="H7" s="6">
        <f>E7/$E$11</f>
        <v>0.12360904867606727</v>
      </c>
      <c r="I7" s="101"/>
      <c r="J7" s="102"/>
      <c r="L7" s="4"/>
    </row>
    <row r="8" spans="1:14" x14ac:dyDescent="0.25">
      <c r="A8" s="22"/>
      <c r="B8" s="4" t="s">
        <v>11</v>
      </c>
      <c r="C8" s="24">
        <v>9547826937.2094955</v>
      </c>
      <c r="D8" s="24">
        <v>9632944256.333025</v>
      </c>
      <c r="E8" s="24">
        <f>D8-D20</f>
        <v>9618286033.5699387</v>
      </c>
      <c r="F8" s="6">
        <f>D8/$D$11</f>
        <v>0.50962784660386562</v>
      </c>
      <c r="G8" s="6">
        <f>D8/$D$12</f>
        <v>0.51195172050871518</v>
      </c>
      <c r="H8" s="6">
        <f>E8/$E$11</f>
        <v>0.54088534529479504</v>
      </c>
      <c r="I8" s="101"/>
      <c r="J8" s="102"/>
      <c r="L8" s="4"/>
    </row>
    <row r="9" spans="1:14" x14ac:dyDescent="0.25">
      <c r="A9" s="22"/>
      <c r="B9" s="13" t="s">
        <v>3</v>
      </c>
      <c r="C9" s="24">
        <v>335163783.59592795</v>
      </c>
      <c r="D9" s="24">
        <v>329838223.38509023</v>
      </c>
      <c r="E9" s="24">
        <f>D9-D21</f>
        <v>329838223.38509023</v>
      </c>
      <c r="F9" s="6">
        <f>D9/$D$11</f>
        <v>1.744998611414959E-2</v>
      </c>
      <c r="G9" s="6">
        <f>D9/$D$12</f>
        <v>1.7529557055260624E-2</v>
      </c>
      <c r="H9" s="6">
        <f>E9/$E$11</f>
        <v>1.8548487820428158E-2</v>
      </c>
      <c r="I9" s="101"/>
      <c r="J9" s="102"/>
      <c r="L9" s="4"/>
      <c r="N9" s="40"/>
    </row>
    <row r="10" spans="1:14" x14ac:dyDescent="0.25">
      <c r="A10" s="22"/>
      <c r="B10" s="4" t="s">
        <v>12</v>
      </c>
      <c r="C10" s="24">
        <v>79987055</v>
      </c>
      <c r="D10" s="24">
        <v>85800427</v>
      </c>
      <c r="E10" s="198" t="s">
        <v>29</v>
      </c>
      <c r="F10" s="6">
        <f>D10/$D$11</f>
        <v>4.5392442524470151E-3</v>
      </c>
      <c r="G10" s="84" t="s">
        <v>29</v>
      </c>
      <c r="H10" s="6" t="s">
        <v>29</v>
      </c>
      <c r="I10" s="101"/>
      <c r="J10" s="102"/>
      <c r="L10" s="4"/>
      <c r="N10" s="43"/>
    </row>
    <row r="11" spans="1:14" x14ac:dyDescent="0.25">
      <c r="A11" s="22"/>
      <c r="B11" s="26" t="s">
        <v>6</v>
      </c>
      <c r="C11" s="24">
        <f>SUM(C6:C10)</f>
        <v>19068865140.584583</v>
      </c>
      <c r="D11" s="24">
        <f>SUM(D6:D10)</f>
        <v>18901918960.132343</v>
      </c>
      <c r="E11" s="24">
        <f>SUM(E6:E10)</f>
        <v>17782485913.586269</v>
      </c>
      <c r="F11" s="6">
        <f t="shared" ref="F11" si="0">D11/$D$11</f>
        <v>1</v>
      </c>
      <c r="G11" s="81" t="s">
        <v>29</v>
      </c>
      <c r="H11" s="6">
        <f>E11/$E$11</f>
        <v>1</v>
      </c>
      <c r="I11" s="101"/>
      <c r="J11" s="102"/>
      <c r="L11" s="4"/>
    </row>
    <row r="12" spans="1:14" x14ac:dyDescent="0.25">
      <c r="A12" s="22"/>
      <c r="B12" s="23" t="s">
        <v>30</v>
      </c>
      <c r="C12" s="101">
        <f>C6+C7+C8+C9</f>
        <v>18988878085.584583</v>
      </c>
      <c r="D12" s="27">
        <f>SUM(D6:D9)</f>
        <v>18816118533.132343</v>
      </c>
      <c r="E12" s="199" t="s">
        <v>29</v>
      </c>
      <c r="F12" s="6" t="s">
        <v>29</v>
      </c>
      <c r="G12" s="6">
        <f>D12/$D$12</f>
        <v>1</v>
      </c>
      <c r="H12" s="6" t="s">
        <v>29</v>
      </c>
      <c r="I12" s="21"/>
      <c r="J12" s="21"/>
      <c r="L12" s="4"/>
    </row>
    <row r="13" spans="1:14" x14ac:dyDescent="0.25">
      <c r="A13" s="22"/>
      <c r="B13" s="22"/>
      <c r="D13" s="22"/>
      <c r="E13" s="22"/>
      <c r="L13" s="4"/>
    </row>
    <row r="14" spans="1:14" x14ac:dyDescent="0.25">
      <c r="A14" s="22"/>
      <c r="B14" s="22"/>
      <c r="C14" s="22"/>
      <c r="D14" s="27"/>
      <c r="E14" s="22"/>
    </row>
    <row r="15" spans="1:14" x14ac:dyDescent="0.25">
      <c r="A15" s="22"/>
      <c r="B15" s="28"/>
      <c r="C15" s="4"/>
      <c r="D15" s="22"/>
      <c r="E15" s="22"/>
    </row>
    <row r="16" spans="1:14" x14ac:dyDescent="0.25">
      <c r="C16" s="4"/>
    </row>
    <row r="17" spans="2:12" x14ac:dyDescent="0.25">
      <c r="C17" s="42" t="s">
        <v>7</v>
      </c>
      <c r="D17" s="45" t="s">
        <v>113</v>
      </c>
      <c r="E17" s="4" t="s">
        <v>146</v>
      </c>
      <c r="F17" s="21"/>
      <c r="G17" s="21"/>
    </row>
    <row r="18" spans="2:12" x14ac:dyDescent="0.25">
      <c r="B18" s="4" t="s">
        <v>2</v>
      </c>
      <c r="C18" s="6">
        <v>0.34517525554754974</v>
      </c>
      <c r="D18" s="24">
        <v>1016702651.3608736</v>
      </c>
      <c r="E18" s="24">
        <v>41096372.170683041</v>
      </c>
      <c r="F18" s="21"/>
      <c r="G18" s="24">
        <v>1001017331.558758</v>
      </c>
      <c r="L18" s="24"/>
    </row>
    <row r="19" spans="2:12" x14ac:dyDescent="0.25">
      <c r="B19" s="4" t="s">
        <v>10</v>
      </c>
      <c r="C19" s="6">
        <v>0.15129290216594399</v>
      </c>
      <c r="D19" s="200">
        <v>2271745.422114118</v>
      </c>
      <c r="E19" s="200">
        <v>0</v>
      </c>
      <c r="F19" s="15"/>
      <c r="G19" s="24">
        <v>2248194.1125214207</v>
      </c>
      <c r="L19" s="24"/>
    </row>
    <row r="20" spans="2:12" x14ac:dyDescent="0.25">
      <c r="B20" s="4" t="s">
        <v>11</v>
      </c>
      <c r="C20" s="6">
        <v>0.49283247057136387</v>
      </c>
      <c r="D20" s="200">
        <v>14658222.763086554</v>
      </c>
      <c r="E20" s="200">
        <v>0</v>
      </c>
      <c r="F20" s="86"/>
      <c r="G20" s="24">
        <v>14672124.389632136</v>
      </c>
    </row>
    <row r="21" spans="2:12" x14ac:dyDescent="0.25">
      <c r="B21" s="4" t="s">
        <v>3</v>
      </c>
      <c r="C21" s="6">
        <v>6.0292485077886619E-3</v>
      </c>
      <c r="D21" s="24">
        <v>0</v>
      </c>
      <c r="E21" s="24">
        <v>0</v>
      </c>
      <c r="F21" s="86"/>
      <c r="G21" s="24"/>
    </row>
    <row r="22" spans="2:12" x14ac:dyDescent="0.25">
      <c r="B22" s="4" t="s">
        <v>12</v>
      </c>
      <c r="C22" s="6">
        <v>4.6701232073534608E-3</v>
      </c>
      <c r="D22" s="24">
        <v>0</v>
      </c>
      <c r="E22" s="24">
        <v>0</v>
      </c>
      <c r="F22" s="86"/>
      <c r="G22" s="24"/>
    </row>
    <row r="23" spans="2:12" x14ac:dyDescent="0.25">
      <c r="B23" s="13" t="s">
        <v>6</v>
      </c>
      <c r="C23" s="6">
        <f>SUM(C18:C22)</f>
        <v>0.99999999999999967</v>
      </c>
      <c r="D23" s="24">
        <f>SUM(D18:D22)</f>
        <v>1033632619.5460743</v>
      </c>
      <c r="E23" s="24">
        <f>SUM(E18:E22)</f>
        <v>41096372.170683041</v>
      </c>
      <c r="F23" s="86"/>
      <c r="G23" s="24"/>
    </row>
    <row r="24" spans="2:12" x14ac:dyDescent="0.25">
      <c r="B24" s="4"/>
      <c r="D24" s="24"/>
      <c r="E24" s="24"/>
      <c r="F24" s="86"/>
      <c r="G24" s="21"/>
    </row>
    <row r="25" spans="2:12" x14ac:dyDescent="0.25">
      <c r="B25" s="26"/>
      <c r="D25" s="24"/>
      <c r="E25" s="24"/>
      <c r="F25" s="25"/>
    </row>
    <row r="26" spans="2:12" x14ac:dyDescent="0.25">
      <c r="B26" s="29"/>
      <c r="D26" s="27"/>
      <c r="E26" s="27"/>
      <c r="F26" s="5"/>
      <c r="G26" s="89"/>
    </row>
    <row r="27" spans="2:12" x14ac:dyDescent="0.25">
      <c r="B27" s="12"/>
      <c r="D27" s="22"/>
      <c r="E27" s="22"/>
    </row>
    <row r="29" spans="2:12" ht="30" customHeight="1" x14ac:dyDescent="0.25">
      <c r="B29" s="21"/>
      <c r="C29" s="44"/>
      <c r="D29" s="44"/>
    </row>
    <row r="30" spans="2:12" x14ac:dyDescent="0.25">
      <c r="B30" s="15"/>
      <c r="C30" s="87"/>
      <c r="D30" s="87"/>
    </row>
    <row r="31" spans="2:12" x14ac:dyDescent="0.25">
      <c r="B31" s="15"/>
      <c r="C31" s="88"/>
      <c r="D31" s="88"/>
      <c r="E31" s="38"/>
      <c r="F31" s="39"/>
      <c r="G31" s="39"/>
      <c r="H31" s="39"/>
    </row>
    <row r="32" spans="2:12" x14ac:dyDescent="0.25">
      <c r="B32" s="4"/>
      <c r="C32" s="38"/>
      <c r="D32" s="38"/>
      <c r="E32" s="38"/>
      <c r="F32" s="39"/>
      <c r="G32" s="39"/>
      <c r="H32" s="39"/>
    </row>
    <row r="33" spans="3:8" x14ac:dyDescent="0.25">
      <c r="C33" s="38"/>
      <c r="D33" s="38"/>
      <c r="E33" s="38"/>
      <c r="F33" s="39"/>
      <c r="G33" s="39"/>
      <c r="H33" s="39"/>
    </row>
    <row r="34" spans="3:8" x14ac:dyDescent="0.25">
      <c r="C34" s="38"/>
      <c r="D34" s="38"/>
      <c r="E34" s="38"/>
      <c r="F34" s="39"/>
      <c r="G34" s="39"/>
      <c r="H34" s="39"/>
    </row>
    <row r="35" spans="3:8" x14ac:dyDescent="0.25">
      <c r="C35" s="38"/>
      <c r="D35" s="38"/>
      <c r="E35" s="38"/>
      <c r="F35" s="39"/>
      <c r="G35" s="39"/>
      <c r="H35" s="39"/>
    </row>
    <row r="36" spans="3:8" x14ac:dyDescent="0.25">
      <c r="C36" s="38"/>
      <c r="D36" s="38"/>
      <c r="E36" s="38"/>
      <c r="F36" s="39"/>
      <c r="G36" s="39"/>
      <c r="H36" s="39"/>
    </row>
    <row r="37" spans="3:8" x14ac:dyDescent="0.25">
      <c r="C37" s="38"/>
      <c r="D37" s="38"/>
      <c r="E37" s="38"/>
      <c r="F37" s="39"/>
      <c r="G37" s="39"/>
      <c r="H37" s="39"/>
    </row>
  </sheetData>
  <mergeCells count="4">
    <mergeCell ref="A1:I1"/>
    <mergeCell ref="A2:I2"/>
    <mergeCell ref="A3:I3"/>
    <mergeCell ref="A4:H4"/>
  </mergeCells>
  <pageMargins left="0.7" right="0.7" top="0.75" bottom="0.75" header="0.3" footer="0.3"/>
  <pageSetup orientation="portrait" r:id="rId1"/>
  <headerFooter>
    <oddFooter>&amp;L&amp;F
&amp;A&amp;R&amp;P of &amp;N</oddFooter>
  </headerFooter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7"/>
  <dimension ref="A1:O109"/>
  <sheetViews>
    <sheetView topLeftCell="A97" zoomScale="90" zoomScaleNormal="90" workbookViewId="0">
      <selection activeCell="G43" sqref="G43"/>
    </sheetView>
  </sheetViews>
  <sheetFormatPr defaultRowHeight="11.25" x14ac:dyDescent="0.2"/>
  <cols>
    <col min="1" max="1" width="13.83203125" bestFit="1" customWidth="1"/>
    <col min="2" max="2" width="112" style="41" customWidth="1"/>
    <col min="3" max="3" width="20.33203125" bestFit="1" customWidth="1"/>
    <col min="4" max="4" width="22.6640625" bestFit="1" customWidth="1"/>
    <col min="5" max="5" width="12.83203125" bestFit="1" customWidth="1"/>
    <col min="6" max="6" width="31" style="93" customWidth="1"/>
    <col min="7" max="7" width="20.33203125" bestFit="1" customWidth="1"/>
    <col min="9" max="9" width="15.5" bestFit="1" customWidth="1"/>
    <col min="10" max="10" width="11.5" bestFit="1" customWidth="1"/>
    <col min="11" max="11" width="12.33203125" bestFit="1" customWidth="1"/>
    <col min="13" max="13" width="14" bestFit="1" customWidth="1"/>
    <col min="15" max="15" width="15" bestFit="1" customWidth="1"/>
  </cols>
  <sheetData>
    <row r="1" spans="1:15" x14ac:dyDescent="0.2">
      <c r="A1" s="211" t="str">
        <f>'Distribution 1 Year'!A1:F1</f>
        <v>SAN DIEGO GAS &amp; ELECTRIC COMPANY</v>
      </c>
      <c r="B1" s="211"/>
      <c r="C1" s="211"/>
      <c r="D1" s="211"/>
      <c r="E1" s="211"/>
      <c r="F1" s="211"/>
      <c r="G1" s="211"/>
    </row>
    <row r="2" spans="1:15" x14ac:dyDescent="0.2">
      <c r="A2" s="211" t="str">
        <f>'Distribution 1 Year'!A2:F2</f>
        <v>TEST YEAR 2019 GENERAL RATE CASE PHASE 2, APPLICATION 19-03-002</v>
      </c>
      <c r="B2" s="211"/>
      <c r="C2" s="211"/>
      <c r="D2" s="211"/>
      <c r="E2" s="211"/>
      <c r="F2" s="211"/>
      <c r="G2" s="211"/>
    </row>
    <row r="3" spans="1:15" x14ac:dyDescent="0.2">
      <c r="A3" s="211" t="str">
        <f>'Distribution 1 Year'!A3:F3</f>
        <v>REVENUE ALLOCATION WORKPAPERS - CHAPTER 2</v>
      </c>
      <c r="B3" s="211"/>
      <c r="C3" s="211"/>
      <c r="D3" s="211"/>
      <c r="E3" s="211"/>
      <c r="F3" s="211"/>
      <c r="G3" s="212"/>
    </row>
    <row r="4" spans="1:15" s="93" customFormat="1" x14ac:dyDescent="0.2">
      <c r="B4" s="202"/>
      <c r="E4" s="201"/>
    </row>
    <row r="5" spans="1:15" x14ac:dyDescent="0.2">
      <c r="A5" t="s">
        <v>49</v>
      </c>
      <c r="E5" s="90"/>
    </row>
    <row r="7" spans="1:15" ht="12.75" x14ac:dyDescent="0.2">
      <c r="C7" s="41" t="s">
        <v>50</v>
      </c>
      <c r="D7" s="41" t="s">
        <v>44</v>
      </c>
      <c r="E7" s="41" t="s">
        <v>46</v>
      </c>
      <c r="F7" s="92" t="s">
        <v>112</v>
      </c>
      <c r="G7" s="41" t="s">
        <v>54</v>
      </c>
      <c r="K7" s="2"/>
    </row>
    <row r="8" spans="1:15" ht="15" x14ac:dyDescent="0.25">
      <c r="B8" s="41" t="s">
        <v>2</v>
      </c>
      <c r="C8" s="1">
        <v>-5986495.1784577724</v>
      </c>
      <c r="D8" s="82">
        <f>'PPP-EE and EPEEBA'!C7</f>
        <v>0.46049962911213632</v>
      </c>
      <c r="E8" s="2">
        <v>-8.7722604300105762E-4</v>
      </c>
      <c r="F8" s="24">
        <f>'Sales %'!D6</f>
        <v>6652988141.1181479</v>
      </c>
      <c r="G8" s="1">
        <f t="shared" ref="G8:G13" si="0">E8*F8</f>
        <v>-5836174.4611660345</v>
      </c>
    </row>
    <row r="9" spans="1:15" ht="15" x14ac:dyDescent="0.25">
      <c r="B9" s="41" t="s">
        <v>5</v>
      </c>
      <c r="C9" s="1">
        <v>-1469282.0853360288</v>
      </c>
      <c r="D9" s="82">
        <f>'PPP-EE and EPEEBA'!C8</f>
        <v>0.11302169887200222</v>
      </c>
      <c r="E9" s="2">
        <v>-6.4398697543014045E-4</v>
      </c>
      <c r="F9" s="24">
        <f>'Sales %'!D7</f>
        <v>2200347912.2960796</v>
      </c>
      <c r="G9" s="1">
        <f t="shared" si="0"/>
        <v>-1416995.3969335763</v>
      </c>
      <c r="M9" s="90"/>
    </row>
    <row r="10" spans="1:15" ht="14.45" customHeight="1" x14ac:dyDescent="0.25">
      <c r="B10" s="41" t="s">
        <v>120</v>
      </c>
      <c r="C10" s="1">
        <v>-5387901.8452195255</v>
      </c>
      <c r="D10" s="82">
        <f>'PPP-EE and EPEEBA'!C9</f>
        <v>0.41445398809380962</v>
      </c>
      <c r="E10" s="2">
        <v>-5.6430660931043499E-4</v>
      </c>
      <c r="F10" s="24">
        <f>'Sales %'!D8</f>
        <v>9632944256.333025</v>
      </c>
      <c r="G10" s="1">
        <f t="shared" si="0"/>
        <v>-5435934.110967719</v>
      </c>
      <c r="O10" s="24"/>
    </row>
    <row r="11" spans="1:15" ht="15" x14ac:dyDescent="0.25">
      <c r="B11" s="41" t="s">
        <v>3</v>
      </c>
      <c r="C11" s="1">
        <v>-145348.17341609293</v>
      </c>
      <c r="D11" s="82">
        <f>'PPP-EE and EPEEBA'!C10</f>
        <v>1.118062872431484E-2</v>
      </c>
      <c r="E11" s="2">
        <v>-4.3366312391115644E-4</v>
      </c>
      <c r="F11" s="24">
        <f>'Sales %'!D9</f>
        <v>329838223.38509023</v>
      </c>
      <c r="G11" s="1">
        <f t="shared" si="0"/>
        <v>-143038.6743384841</v>
      </c>
    </row>
    <row r="12" spans="1:15" ht="15" x14ac:dyDescent="0.25">
      <c r="B12" s="41" t="s">
        <v>12</v>
      </c>
      <c r="C12" s="1">
        <v>-10972.717570580229</v>
      </c>
      <c r="D12" s="82">
        <f>'PPP-EE and EPEEBA'!C11</f>
        <v>8.4405519773694078E-4</v>
      </c>
      <c r="E12" s="2">
        <v>-1.371811672598801E-4</v>
      </c>
      <c r="F12" s="24">
        <f>'Sales %'!D10</f>
        <v>85800427</v>
      </c>
      <c r="G12" s="1">
        <f t="shared" si="0"/>
        <v>-11770.202727256132</v>
      </c>
    </row>
    <row r="13" spans="1:15" ht="15" x14ac:dyDescent="0.25">
      <c r="B13" s="41" t="s">
        <v>4</v>
      </c>
      <c r="C13" s="1">
        <f>SUM(C8:C12)</f>
        <v>-13000000</v>
      </c>
      <c r="D13" s="30">
        <f>SUM(D8:D12)</f>
        <v>0.99999999999999989</v>
      </c>
      <c r="E13" s="2">
        <v>-6.8173957412556653E-4</v>
      </c>
      <c r="F13" s="24">
        <f>SUM(F8:F12)</f>
        <v>18901918960.132343</v>
      </c>
      <c r="G13" s="1">
        <f t="shared" si="0"/>
        <v>-12886186.182036595</v>
      </c>
    </row>
    <row r="15" spans="1:15" x14ac:dyDescent="0.2">
      <c r="A15" t="s">
        <v>48</v>
      </c>
    </row>
    <row r="17" spans="1:7" x14ac:dyDescent="0.2">
      <c r="C17" s="41" t="s">
        <v>50</v>
      </c>
      <c r="D17" s="41" t="s">
        <v>44</v>
      </c>
      <c r="E17" s="41" t="s">
        <v>46</v>
      </c>
      <c r="F17" s="92" t="str">
        <f>F7</f>
        <v>Updated System Sales (2020 TY)</v>
      </c>
      <c r="G17" s="41" t="str">
        <f>G7</f>
        <v>Updated Revenues</v>
      </c>
    </row>
    <row r="18" spans="1:7" ht="15" x14ac:dyDescent="0.25">
      <c r="B18" s="41" t="s">
        <v>2</v>
      </c>
      <c r="C18" s="1">
        <v>38860488.894638836</v>
      </c>
      <c r="D18" s="82">
        <f>'PPP-EE and EPEEBA'!C7</f>
        <v>0.46049962911213632</v>
      </c>
      <c r="E18" s="2">
        <v>5.6943891017903758E-3</v>
      </c>
      <c r="F18" s="24">
        <f>'Sales %'!D6</f>
        <v>6652988141.1181479</v>
      </c>
      <c r="G18" s="1">
        <f>F18*E18</f>
        <v>37884703.165123791</v>
      </c>
    </row>
    <row r="19" spans="1:7" ht="15" x14ac:dyDescent="0.25">
      <c r="B19" s="41" t="s">
        <v>5</v>
      </c>
      <c r="C19" s="1">
        <v>9537637.3751631007</v>
      </c>
      <c r="D19" s="82">
        <f>'PPP-EE and EPEEBA'!C8</f>
        <v>0.11302169887200222</v>
      </c>
      <c r="E19" s="2">
        <v>4.1803505993037613E-3</v>
      </c>
      <c r="F19" s="24">
        <f>'Sales %'!D7</f>
        <v>2200347912.2960796</v>
      </c>
      <c r="G19" s="1">
        <f t="shared" ref="G19:G22" si="1">F19*E19</f>
        <v>9198225.7138436958</v>
      </c>
    </row>
    <row r="20" spans="1:7" ht="15" x14ac:dyDescent="0.25">
      <c r="B20" s="41" t="s">
        <v>11</v>
      </c>
      <c r="C20" s="1">
        <v>34974804.719628386</v>
      </c>
      <c r="D20" s="82">
        <f>'PPP-EE and EPEEBA'!C9</f>
        <v>0.41445398809380962</v>
      </c>
      <c r="E20" s="2">
        <v>3.6631167436985751E-3</v>
      </c>
      <c r="F20" s="24">
        <f>'Sales %'!D8</f>
        <v>9632944256.333025</v>
      </c>
      <c r="G20" s="1">
        <f>F20*E20</f>
        <v>35286599.396488525</v>
      </c>
    </row>
    <row r="21" spans="1:7" ht="15" x14ac:dyDescent="0.25">
      <c r="B21" s="41" t="s">
        <v>3</v>
      </c>
      <c r="C21" s="1">
        <v>943507.16245748685</v>
      </c>
      <c r="D21" s="82">
        <f>'PPP-EE and EPEEBA'!C10</f>
        <v>1.118062872431484E-2</v>
      </c>
      <c r="E21" s="2">
        <v>2.8150629890100988E-3</v>
      </c>
      <c r="F21" s="24">
        <f>'Sales %'!D9</f>
        <v>329838223.38509023</v>
      </c>
      <c r="G21" s="1">
        <f t="shared" si="1"/>
        <v>928515.37501221278</v>
      </c>
    </row>
    <row r="22" spans="1:7" ht="15" x14ac:dyDescent="0.25">
      <c r="B22" s="41" t="s">
        <v>12</v>
      </c>
      <c r="C22" s="1">
        <v>71227.84811218892</v>
      </c>
      <c r="D22" s="82">
        <f>'PPP-EE and EPEEBA'!C11</f>
        <v>8.4405519773694078E-4</v>
      </c>
      <c r="E22" s="2">
        <v>8.9049219417053067E-4</v>
      </c>
      <c r="F22" s="24">
        <f>'Sales %'!D10</f>
        <v>85800427</v>
      </c>
      <c r="G22" s="1">
        <f t="shared" si="1"/>
        <v>76404.610499998438</v>
      </c>
    </row>
    <row r="23" spans="1:7" ht="15" x14ac:dyDescent="0.25">
      <c r="B23" s="41" t="s">
        <v>4</v>
      </c>
      <c r="C23" s="1">
        <f>SUM(C18:C22)</f>
        <v>84387666</v>
      </c>
      <c r="D23" s="30">
        <f>SUM(D18:D22)</f>
        <v>0.99999999999999989</v>
      </c>
      <c r="E23" s="2">
        <v>4.4254162677146575E-3</v>
      </c>
      <c r="F23" s="24">
        <f>SUM(F18:F22)</f>
        <v>18901918960.132343</v>
      </c>
      <c r="G23" s="1">
        <f>F23*E23</f>
        <v>83648859.657193795</v>
      </c>
    </row>
    <row r="25" spans="1:7" x14ac:dyDescent="0.2">
      <c r="A25" t="s">
        <v>41</v>
      </c>
    </row>
    <row r="27" spans="1:7" x14ac:dyDescent="0.2">
      <c r="C27" s="41" t="s">
        <v>50</v>
      </c>
      <c r="D27" s="41" t="s">
        <v>44</v>
      </c>
      <c r="E27" s="41" t="s">
        <v>46</v>
      </c>
      <c r="F27" s="92" t="str">
        <f>F7</f>
        <v>Updated System Sales (2020 TY)</v>
      </c>
      <c r="G27" s="41" t="str">
        <f>G7</f>
        <v>Updated Revenues</v>
      </c>
    </row>
    <row r="28" spans="1:7" ht="15" x14ac:dyDescent="0.25">
      <c r="B28" s="41" t="s">
        <v>2</v>
      </c>
      <c r="C28" s="1">
        <v>40298016.366752341</v>
      </c>
      <c r="D28" s="30">
        <f>'PPP - CARE'!C7</f>
        <v>0.32469012958724708</v>
      </c>
      <c r="E28" s="2">
        <v>6.9391815210577577E-3</v>
      </c>
      <c r="F28" s="24">
        <f>'Sales %'!E6</f>
        <v>5636285489.7572746</v>
      </c>
      <c r="G28" s="1">
        <f>E28*F28</f>
        <v>39111208.117929652</v>
      </c>
    </row>
    <row r="29" spans="1:7" ht="15" x14ac:dyDescent="0.25">
      <c r="B29" s="41" t="s">
        <v>5</v>
      </c>
      <c r="C29" s="1">
        <v>14783948.343107896</v>
      </c>
      <c r="D29" s="30">
        <f>'PPP - CARE'!C8</f>
        <v>0.11911757788890198</v>
      </c>
      <c r="E29" s="2">
        <v>6.4861936181766552E-3</v>
      </c>
      <c r="F29" s="24">
        <f>'Sales %'!E7</f>
        <v>2198076166.8739657</v>
      </c>
      <c r="G29" s="1">
        <f t="shared" ref="G29:G33" si="2">E29*F29</f>
        <v>14257147.605844121</v>
      </c>
    </row>
    <row r="30" spans="1:7" ht="15" x14ac:dyDescent="0.25">
      <c r="B30" s="41" t="s">
        <v>11</v>
      </c>
      <c r="C30" s="1">
        <v>66986794.222674616</v>
      </c>
      <c r="D30" s="30">
        <f>'PPP - CARE'!C9</f>
        <v>0.5397275811009683</v>
      </c>
      <c r="E30" s="2">
        <v>7.0268936393588629E-3</v>
      </c>
      <c r="F30" s="24">
        <f>'Sales %'!E8</f>
        <v>9618286033.5699387</v>
      </c>
      <c r="G30" s="1">
        <f t="shared" si="2"/>
        <v>67586672.950826794</v>
      </c>
    </row>
    <row r="31" spans="1:7" ht="15" x14ac:dyDescent="0.25">
      <c r="B31" s="41" t="s">
        <v>3</v>
      </c>
      <c r="C31" s="1">
        <v>2043472.0674651281</v>
      </c>
      <c r="D31" s="30">
        <f>'PPP - CARE'!C10</f>
        <v>1.6464711422882472E-2</v>
      </c>
      <c r="E31" s="2">
        <v>6.0969357892460404E-3</v>
      </c>
      <c r="F31" s="24">
        <f>'Sales %'!E9</f>
        <v>329838223.38509023</v>
      </c>
      <c r="G31" s="1">
        <f t="shared" si="2"/>
        <v>2011002.4688178869</v>
      </c>
    </row>
    <row r="32" spans="1:7" ht="15" x14ac:dyDescent="0.25">
      <c r="B32" s="41" t="s">
        <v>12</v>
      </c>
      <c r="C32" s="1">
        <v>0</v>
      </c>
      <c r="D32" s="30">
        <f>'PPP - CARE'!C11</f>
        <v>0</v>
      </c>
      <c r="E32" s="2">
        <v>0</v>
      </c>
      <c r="F32" s="24">
        <v>0</v>
      </c>
      <c r="G32" s="91">
        <f t="shared" si="2"/>
        <v>0</v>
      </c>
    </row>
    <row r="33" spans="1:7" ht="15" x14ac:dyDescent="0.25">
      <c r="B33" s="41" t="s">
        <v>4</v>
      </c>
      <c r="C33" s="1">
        <f>SUM(C28:C32)</f>
        <v>124112230.99999997</v>
      </c>
      <c r="D33" s="30">
        <f>SUM(D28:D32)</f>
        <v>0.99999999999999978</v>
      </c>
      <c r="E33" s="2">
        <v>6.9125238109073953E-3</v>
      </c>
      <c r="F33" s="24">
        <f>SUM(F28:F32)</f>
        <v>17782485913.586269</v>
      </c>
      <c r="G33" s="1">
        <f t="shared" si="2"/>
        <v>122921857.29479043</v>
      </c>
    </row>
    <row r="34" spans="1:7" ht="15" x14ac:dyDescent="0.25">
      <c r="F34" s="24"/>
    </row>
    <row r="35" spans="1:7" x14ac:dyDescent="0.2">
      <c r="A35" t="s">
        <v>42</v>
      </c>
    </row>
    <row r="37" spans="1:7" x14ac:dyDescent="0.2">
      <c r="C37" s="41" t="s">
        <v>45</v>
      </c>
      <c r="D37" s="41" t="s">
        <v>44</v>
      </c>
      <c r="E37" s="41" t="s">
        <v>46</v>
      </c>
      <c r="F37" s="92" t="str">
        <f>F7</f>
        <v>Updated System Sales (2020 TY)</v>
      </c>
      <c r="G37" s="41" t="str">
        <f>G7</f>
        <v>Updated Revenues</v>
      </c>
    </row>
    <row r="38" spans="1:7" ht="15" x14ac:dyDescent="0.25">
      <c r="B38" s="41" t="s">
        <v>2</v>
      </c>
      <c r="C38" s="1">
        <v>4752147.7626280813</v>
      </c>
      <c r="D38" s="30">
        <f>'PPP - ESAP'!C7</f>
        <v>0.36151633453219451</v>
      </c>
      <c r="E38" s="2">
        <v>6.9635198113372483E-4</v>
      </c>
      <c r="F38" s="24">
        <f>'Sales %'!D6</f>
        <v>6652988141.1181479</v>
      </c>
      <c r="G38" s="1">
        <f>F38*E38</f>
        <v>4632821.4725267999</v>
      </c>
    </row>
    <row r="39" spans="1:7" ht="15" x14ac:dyDescent="0.25">
      <c r="B39" s="41" t="s">
        <v>5</v>
      </c>
      <c r="C39" s="1">
        <v>1480110.9417938516</v>
      </c>
      <c r="D39" s="30">
        <f>'PPP - ESAP'!C8</f>
        <v>0.11259841004657432</v>
      </c>
      <c r="E39" s="2">
        <v>6.4873326791355112E-4</v>
      </c>
      <c r="F39" s="24">
        <f>'Sales %'!D7</f>
        <v>2200347912.2960796</v>
      </c>
      <c r="G39" s="1">
        <f t="shared" ref="G39:G43" si="3">F39*E39</f>
        <v>1427438.8916905955</v>
      </c>
    </row>
    <row r="40" spans="1:7" ht="15" x14ac:dyDescent="0.25">
      <c r="B40" s="41" t="s">
        <v>120</v>
      </c>
      <c r="C40" s="1">
        <v>6708460.4692898961</v>
      </c>
      <c r="D40" s="30">
        <f>'PPP - ESAP'!C9</f>
        <v>0.51034146250338597</v>
      </c>
      <c r="E40" s="2">
        <v>7.0261647109939667E-4</v>
      </c>
      <c r="F40" s="24">
        <f>'Sales %'!D8</f>
        <v>9632944256.333025</v>
      </c>
      <c r="G40" s="1">
        <f t="shared" si="3"/>
        <v>6768265.2996819122</v>
      </c>
    </row>
    <row r="41" spans="1:7" ht="15" x14ac:dyDescent="0.25">
      <c r="B41" s="41" t="s">
        <v>3</v>
      </c>
      <c r="C41" s="1">
        <v>204323.82628817152</v>
      </c>
      <c r="D41" s="30">
        <f>'PPP - ESAP'!C10</f>
        <v>1.5543792917845268E-2</v>
      </c>
      <c r="E41" s="2">
        <v>6.0962382061691806E-4</v>
      </c>
      <c r="F41" s="24">
        <f>'Sales %'!D9</f>
        <v>329838223.38509023</v>
      </c>
      <c r="G41" s="1">
        <f t="shared" si="3"/>
        <v>201077.23792551519</v>
      </c>
    </row>
    <row r="42" spans="1:7" ht="15" x14ac:dyDescent="0.25">
      <c r="B42" s="41" t="s">
        <v>12</v>
      </c>
      <c r="C42" s="1">
        <v>0</v>
      </c>
      <c r="D42" s="30">
        <f>'PPP - ESAP'!C11</f>
        <v>0</v>
      </c>
      <c r="E42" s="2">
        <v>0</v>
      </c>
      <c r="F42" s="24">
        <v>0</v>
      </c>
      <c r="G42" s="1">
        <f t="shared" si="3"/>
        <v>0</v>
      </c>
    </row>
    <row r="43" spans="1:7" ht="15" x14ac:dyDescent="0.25">
      <c r="B43" s="41" t="s">
        <v>4</v>
      </c>
      <c r="C43" s="1">
        <f>SUM(C38:C42)</f>
        <v>13145043</v>
      </c>
      <c r="D43" s="30">
        <f>SUM(D38:D42)</f>
        <v>1</v>
      </c>
      <c r="E43" s="2">
        <v>6.9224958635018361E-4</v>
      </c>
      <c r="F43" s="24">
        <f>SUM(F38:F42)</f>
        <v>18816118533.132343</v>
      </c>
      <c r="G43" s="1">
        <f t="shared" si="3"/>
        <v>13025450.271276888</v>
      </c>
    </row>
    <row r="44" spans="1:7" ht="15" x14ac:dyDescent="0.25">
      <c r="F44" s="24"/>
    </row>
    <row r="45" spans="1:7" ht="15" x14ac:dyDescent="0.25">
      <c r="A45" t="s">
        <v>43</v>
      </c>
      <c r="F45" s="24"/>
    </row>
    <row r="47" spans="1:7" x14ac:dyDescent="0.2">
      <c r="C47" s="41" t="s">
        <v>45</v>
      </c>
      <c r="D47" s="41" t="s">
        <v>44</v>
      </c>
      <c r="E47" s="41" t="s">
        <v>46</v>
      </c>
      <c r="F47" s="92" t="str">
        <f>F7</f>
        <v>Updated System Sales (2020 TY)</v>
      </c>
      <c r="G47" s="41" t="s">
        <v>47</v>
      </c>
    </row>
    <row r="48" spans="1:7" ht="15" x14ac:dyDescent="0.25">
      <c r="B48" s="41" t="s">
        <v>2</v>
      </c>
      <c r="C48" s="1">
        <v>5859487.5621045781</v>
      </c>
      <c r="D48" s="30">
        <f>'PPP- EPIC'!C7</f>
        <v>0.35991938342165714</v>
      </c>
      <c r="E48" s="2">
        <v>8.5861508861067735E-4</v>
      </c>
      <c r="F48" s="24">
        <f>'Sales %'!D6</f>
        <v>6652988141.1181479</v>
      </c>
      <c r="G48" s="1">
        <f>F48*E48</f>
        <v>5712356.002311944</v>
      </c>
    </row>
    <row r="49" spans="1:12" ht="15" x14ac:dyDescent="0.25">
      <c r="B49" s="41" t="s">
        <v>5</v>
      </c>
      <c r="C49" s="1">
        <v>1825004.6267878893</v>
      </c>
      <c r="D49" s="30">
        <f>'PPP- EPIC'!C8</f>
        <v>0.1121010213014674</v>
      </c>
      <c r="E49" s="2">
        <v>7.9990031967371023E-4</v>
      </c>
      <c r="F49" s="24">
        <f>'Sales %'!D7</f>
        <v>2200347912.2960796</v>
      </c>
      <c r="G49" s="1">
        <f t="shared" ref="G49:G52" si="4">F49*E49</f>
        <v>1760058.9984390151</v>
      </c>
    </row>
    <row r="50" spans="1:12" ht="15" x14ac:dyDescent="0.25">
      <c r="B50" s="41" t="s">
        <v>120</v>
      </c>
      <c r="C50" s="1">
        <v>8271657.9206147827</v>
      </c>
      <c r="D50" s="30">
        <f>'PPP- EPIC'!C9</f>
        <v>0.50808709586085887</v>
      </c>
      <c r="E50" s="2">
        <v>8.6633932255084491E-4</v>
      </c>
      <c r="F50" s="24">
        <f>'Sales %'!D8</f>
        <v>9632944256.333025</v>
      </c>
      <c r="G50" s="1">
        <f t="shared" si="4"/>
        <v>8345398.4012016058</v>
      </c>
    </row>
    <row r="51" spans="1:12" ht="15" x14ac:dyDescent="0.25">
      <c r="B51" s="41" t="s">
        <v>3</v>
      </c>
      <c r="C51" s="1">
        <v>251935.12040859842</v>
      </c>
      <c r="D51" s="30">
        <f>'PPP- EPIC'!C10</f>
        <v>1.5475130246228404E-2</v>
      </c>
      <c r="E51" s="2">
        <v>7.5167763564911404E-4</v>
      </c>
      <c r="F51" s="24">
        <f>'Sales %'!D9</f>
        <v>329838223.38509023</v>
      </c>
      <c r="G51" s="1">
        <f t="shared" si="4"/>
        <v>247932.01590080894</v>
      </c>
    </row>
    <row r="52" spans="1:12" ht="15" x14ac:dyDescent="0.25">
      <c r="B52" s="41" t="s">
        <v>12</v>
      </c>
      <c r="C52" s="1">
        <v>71914.770084149175</v>
      </c>
      <c r="D52" s="30">
        <f>'PPP- EPIC'!C11</f>
        <v>4.4173691697880326E-3</v>
      </c>
      <c r="E52" s="2">
        <v>8.9908010845191359E-4</v>
      </c>
      <c r="F52" s="24">
        <f>'Sales %'!D10</f>
        <v>85800427</v>
      </c>
      <c r="G52" s="1">
        <f t="shared" si="4"/>
        <v>77141.457212380497</v>
      </c>
    </row>
    <row r="53" spans="1:12" ht="15" x14ac:dyDescent="0.25">
      <c r="B53" s="41" t="s">
        <v>4</v>
      </c>
      <c r="C53" s="1">
        <f>SUM(C48:C52)</f>
        <v>16279999.999999996</v>
      </c>
      <c r="D53" s="30">
        <f>SUM(D48:D52)</f>
        <v>0.99999999999999989</v>
      </c>
      <c r="E53" s="2">
        <v>8.5374771282801718E-4</v>
      </c>
      <c r="F53" s="24">
        <f>SUM(F48:F52)</f>
        <v>18901918960.132343</v>
      </c>
      <c r="G53" s="1">
        <f>F53*E53</f>
        <v>16137470.08027352</v>
      </c>
    </row>
    <row r="54" spans="1:12" ht="15" x14ac:dyDescent="0.25">
      <c r="F54" s="24"/>
      <c r="G54" s="1"/>
    </row>
    <row r="55" spans="1:12" ht="15" x14ac:dyDescent="0.25">
      <c r="A55" s="93" t="s">
        <v>109</v>
      </c>
      <c r="B55" s="92"/>
      <c r="C55" s="93"/>
      <c r="D55" s="93"/>
      <c r="E55" s="93"/>
      <c r="F55" s="24"/>
      <c r="G55" s="93"/>
    </row>
    <row r="56" spans="1:12" x14ac:dyDescent="0.2">
      <c r="A56" s="93"/>
      <c r="B56" s="92"/>
      <c r="C56" s="93"/>
      <c r="D56" s="93"/>
      <c r="E56" s="93"/>
      <c r="G56" s="93"/>
    </row>
    <row r="57" spans="1:12" x14ac:dyDescent="0.2">
      <c r="A57" s="93"/>
      <c r="B57" s="92"/>
      <c r="C57" s="92" t="s">
        <v>45</v>
      </c>
      <c r="D57" s="92" t="s">
        <v>44</v>
      </c>
      <c r="E57" s="92" t="s">
        <v>46</v>
      </c>
      <c r="F57" s="92" t="str">
        <f>F17</f>
        <v>Updated System Sales (2020 TY)</v>
      </c>
      <c r="G57" s="92" t="s">
        <v>47</v>
      </c>
    </row>
    <row r="58" spans="1:12" ht="15" x14ac:dyDescent="0.25">
      <c r="A58" s="93"/>
      <c r="B58" s="92" t="s">
        <v>2</v>
      </c>
      <c r="C58" s="94">
        <v>0</v>
      </c>
      <c r="D58" s="95">
        <f>'PPP - SGIP'!C7</f>
        <v>0.35991938342165714</v>
      </c>
      <c r="E58" s="150">
        <v>0</v>
      </c>
      <c r="F58" s="24">
        <f>'Sales %'!D6</f>
        <v>6652988141.1181479</v>
      </c>
      <c r="G58" s="94">
        <f>F58*E58</f>
        <v>0</v>
      </c>
    </row>
    <row r="59" spans="1:12" ht="15" x14ac:dyDescent="0.25">
      <c r="A59" s="93"/>
      <c r="B59" s="92" t="s">
        <v>5</v>
      </c>
      <c r="C59" s="94">
        <v>0</v>
      </c>
      <c r="D59" s="95">
        <f>'PPP - SGIP'!C8</f>
        <v>0.1121010213014674</v>
      </c>
      <c r="E59" s="150">
        <v>0</v>
      </c>
      <c r="F59" s="24">
        <f>'Sales %'!D7</f>
        <v>2200347912.2960796</v>
      </c>
      <c r="G59" s="94">
        <f t="shared" ref="G59:G65" si="5">F59*E59</f>
        <v>0</v>
      </c>
    </row>
    <row r="60" spans="1:12" ht="15" x14ac:dyDescent="0.25">
      <c r="A60" s="93"/>
      <c r="B60" s="92" t="s">
        <v>119</v>
      </c>
      <c r="C60" s="94"/>
      <c r="D60" s="95"/>
      <c r="E60" s="150"/>
      <c r="F60" s="24"/>
      <c r="G60" s="94"/>
    </row>
    <row r="61" spans="1:12" ht="15" x14ac:dyDescent="0.25">
      <c r="A61" s="93"/>
      <c r="B61" s="92" t="s">
        <v>110</v>
      </c>
      <c r="C61" s="94">
        <v>0</v>
      </c>
      <c r="D61" s="95">
        <f>'PPP - SGIP'!C9</f>
        <v>0.50808709586085887</v>
      </c>
      <c r="E61" s="150">
        <v>0</v>
      </c>
      <c r="F61" s="24">
        <v>7573471454.7002974</v>
      </c>
      <c r="G61" s="94">
        <f t="shared" si="5"/>
        <v>0</v>
      </c>
      <c r="I61" s="149"/>
    </row>
    <row r="62" spans="1:12" ht="15" x14ac:dyDescent="0.25">
      <c r="A62" s="93"/>
      <c r="B62" s="92" t="s">
        <v>118</v>
      </c>
      <c r="C62" s="94"/>
      <c r="D62" s="95"/>
      <c r="E62" s="150"/>
      <c r="F62" s="24"/>
      <c r="G62" s="94"/>
      <c r="I62" s="93"/>
    </row>
    <row r="63" spans="1:12" ht="15" x14ac:dyDescent="0.25">
      <c r="A63" s="93"/>
      <c r="B63" s="92" t="s">
        <v>111</v>
      </c>
      <c r="C63" s="94"/>
      <c r="D63" s="95"/>
      <c r="E63" s="150">
        <v>0</v>
      </c>
      <c r="F63" s="24">
        <v>4857865.0255947243</v>
      </c>
      <c r="G63" s="94">
        <f>F63*E63</f>
        <v>0</v>
      </c>
      <c r="I63" s="24"/>
      <c r="L63" s="24"/>
    </row>
    <row r="64" spans="1:12" ht="15" x14ac:dyDescent="0.25">
      <c r="A64" s="93"/>
      <c r="B64" s="92" t="s">
        <v>3</v>
      </c>
      <c r="C64" s="94">
        <v>0</v>
      </c>
      <c r="D64" s="95">
        <f>'PPP - SGIP'!C10</f>
        <v>1.5475130246228404E-2</v>
      </c>
      <c r="E64" s="150">
        <v>0</v>
      </c>
      <c r="F64" s="24">
        <f>'Sales %'!D9</f>
        <v>329838223.38509023</v>
      </c>
      <c r="G64" s="94">
        <f t="shared" si="5"/>
        <v>0</v>
      </c>
      <c r="I64" s="24"/>
    </row>
    <row r="65" spans="1:9" ht="15" x14ac:dyDescent="0.25">
      <c r="A65" s="93"/>
      <c r="B65" s="92" t="s">
        <v>12</v>
      </c>
      <c r="C65" s="94">
        <v>0</v>
      </c>
      <c r="D65" s="95">
        <f>'PPP - SGIP'!C11</f>
        <v>4.4173691697880326E-3</v>
      </c>
      <c r="E65" s="150">
        <v>0</v>
      </c>
      <c r="F65" s="24">
        <f>'Sales %'!D10</f>
        <v>85800427</v>
      </c>
      <c r="G65" s="94">
        <f t="shared" si="5"/>
        <v>0</v>
      </c>
      <c r="I65" s="93"/>
    </row>
    <row r="66" spans="1:9" ht="15" x14ac:dyDescent="0.25">
      <c r="A66" s="93"/>
      <c r="B66" s="92" t="s">
        <v>4</v>
      </c>
      <c r="C66" s="94">
        <f>SUM(C58:C65)</f>
        <v>0</v>
      </c>
      <c r="D66" s="95">
        <f>SUM(D58:D65)</f>
        <v>0.99999999999999989</v>
      </c>
      <c r="E66" s="150">
        <v>0</v>
      </c>
      <c r="F66" s="24">
        <f>SUM(F58:F65)</f>
        <v>16847304023.525209</v>
      </c>
      <c r="G66" s="94">
        <f>F66*E66</f>
        <v>0</v>
      </c>
      <c r="I66" s="93"/>
    </row>
    <row r="67" spans="1:9" x14ac:dyDescent="0.2">
      <c r="A67" s="93"/>
      <c r="E67" s="93"/>
      <c r="I67" s="93"/>
    </row>
    <row r="68" spans="1:9" ht="15" x14ac:dyDescent="0.25">
      <c r="A68" s="93" t="s">
        <v>116</v>
      </c>
      <c r="B68" s="92"/>
      <c r="C68" s="93"/>
      <c r="D68" s="93"/>
      <c r="E68" s="93"/>
      <c r="F68" s="24"/>
      <c r="G68" s="93"/>
      <c r="I68" s="93"/>
    </row>
    <row r="69" spans="1:9" x14ac:dyDescent="0.2">
      <c r="A69" s="93"/>
      <c r="B69" s="92"/>
      <c r="C69" s="93"/>
      <c r="D69" s="93"/>
      <c r="E69" s="93"/>
      <c r="G69" s="93"/>
      <c r="I69" s="93"/>
    </row>
    <row r="70" spans="1:9" x14ac:dyDescent="0.2">
      <c r="A70" s="93"/>
      <c r="B70" s="92"/>
      <c r="C70" s="92" t="s">
        <v>45</v>
      </c>
      <c r="D70" s="92" t="s">
        <v>44</v>
      </c>
      <c r="E70" s="92" t="s">
        <v>46</v>
      </c>
      <c r="F70" s="92" t="str">
        <f>F27</f>
        <v>Updated System Sales (2020 TY)</v>
      </c>
      <c r="G70" s="92" t="s">
        <v>47</v>
      </c>
      <c r="I70" s="93"/>
    </row>
    <row r="71" spans="1:9" ht="15" x14ac:dyDescent="0.25">
      <c r="A71" s="93"/>
      <c r="B71" s="92" t="s">
        <v>2</v>
      </c>
      <c r="C71" s="94">
        <v>0</v>
      </c>
      <c r="D71" s="95">
        <f>'PPP - CSI'!C7</f>
        <v>0.41548062462667729</v>
      </c>
      <c r="E71" s="150">
        <v>0</v>
      </c>
      <c r="F71" s="24">
        <f>'Sales %'!D6</f>
        <v>6652988141.1181479</v>
      </c>
      <c r="G71" s="94">
        <f>F71*E71</f>
        <v>0</v>
      </c>
      <c r="I71" s="93"/>
    </row>
    <row r="72" spans="1:9" ht="15" x14ac:dyDescent="0.25">
      <c r="A72" s="93"/>
      <c r="B72" s="92" t="s">
        <v>5</v>
      </c>
      <c r="C72" s="94">
        <v>0</v>
      </c>
      <c r="D72" s="95">
        <f>'PPP - CSI'!C8</f>
        <v>0.11372317853934658</v>
      </c>
      <c r="E72" s="150">
        <v>0</v>
      </c>
      <c r="F72" s="24">
        <f>'Sales %'!D7</f>
        <v>2200347912.2960796</v>
      </c>
      <c r="G72" s="94">
        <f>F72*E72</f>
        <v>0</v>
      </c>
      <c r="I72" s="93"/>
    </row>
    <row r="73" spans="1:9" ht="15" x14ac:dyDescent="0.25">
      <c r="A73" s="93"/>
      <c r="B73" s="92" t="s">
        <v>119</v>
      </c>
      <c r="C73" s="94"/>
      <c r="D73" s="95"/>
      <c r="E73" s="150"/>
      <c r="F73" s="24"/>
      <c r="G73" s="94"/>
      <c r="I73" s="93"/>
    </row>
    <row r="74" spans="1:9" ht="15" x14ac:dyDescent="0.25">
      <c r="A74" s="93"/>
      <c r="B74" s="92" t="s">
        <v>110</v>
      </c>
      <c r="C74" s="94">
        <v>0</v>
      </c>
      <c r="D74" s="95">
        <f>'PPP - CSI'!C9</f>
        <v>0.44959881335524515</v>
      </c>
      <c r="E74" s="150">
        <v>0</v>
      </c>
      <c r="F74" s="24">
        <v>7558813231.9372101</v>
      </c>
      <c r="G74" s="94">
        <f t="shared" ref="G74" si="6">F74*E74</f>
        <v>0</v>
      </c>
      <c r="I74" s="93"/>
    </row>
    <row r="75" spans="1:9" ht="15" x14ac:dyDescent="0.25">
      <c r="A75" s="93"/>
      <c r="B75" s="92" t="s">
        <v>118</v>
      </c>
      <c r="C75" s="94"/>
      <c r="D75" s="95"/>
      <c r="E75" s="150"/>
      <c r="F75" s="24"/>
      <c r="G75" s="94"/>
      <c r="I75" s="93"/>
    </row>
    <row r="76" spans="1:9" ht="15" x14ac:dyDescent="0.25">
      <c r="A76" s="93"/>
      <c r="B76" s="92" t="s">
        <v>111</v>
      </c>
      <c r="C76" s="94"/>
      <c r="D76" s="95"/>
      <c r="E76" s="150">
        <v>0</v>
      </c>
      <c r="F76" s="24">
        <v>4857865.0255947243</v>
      </c>
      <c r="G76" s="94">
        <f>F76*E76</f>
        <v>0</v>
      </c>
      <c r="I76" s="24"/>
    </row>
    <row r="77" spans="1:9" ht="15" x14ac:dyDescent="0.25">
      <c r="A77" s="93"/>
      <c r="B77" s="92" t="s">
        <v>3</v>
      </c>
      <c r="C77" s="94">
        <v>0</v>
      </c>
      <c r="D77" s="95">
        <f>'PPP - CSI'!C10</f>
        <v>1.5913655348609279E-2</v>
      </c>
      <c r="E77" s="150">
        <v>0</v>
      </c>
      <c r="F77" s="24">
        <f>'Sales %'!D9</f>
        <v>329838223.38509023</v>
      </c>
      <c r="G77" s="94">
        <f t="shared" ref="G77:G78" si="7">F77*E77</f>
        <v>0</v>
      </c>
      <c r="I77" s="93"/>
    </row>
    <row r="78" spans="1:9" ht="15" x14ac:dyDescent="0.25">
      <c r="A78" s="93"/>
      <c r="B78" s="92" t="s">
        <v>12</v>
      </c>
      <c r="C78" s="94">
        <v>0</v>
      </c>
      <c r="D78" s="95">
        <f>'PPP - CSI'!C11</f>
        <v>5.2837281301218514E-3</v>
      </c>
      <c r="E78" s="150">
        <v>0</v>
      </c>
      <c r="F78" s="24">
        <f>'Sales %'!D10</f>
        <v>85800427</v>
      </c>
      <c r="G78" s="94">
        <f t="shared" si="7"/>
        <v>0</v>
      </c>
    </row>
    <row r="79" spans="1:9" ht="15" x14ac:dyDescent="0.25">
      <c r="A79" s="93"/>
      <c r="B79" s="92" t="s">
        <v>4</v>
      </c>
      <c r="C79" s="94">
        <f>SUM(C71:C78)</f>
        <v>0</v>
      </c>
      <c r="D79" s="95">
        <f>SUM(D71:D78)</f>
        <v>1.0000000000000002</v>
      </c>
      <c r="E79" s="150">
        <v>0</v>
      </c>
      <c r="F79" s="24">
        <f>SUM(F71:F78)</f>
        <v>16832645800.762121</v>
      </c>
      <c r="G79" s="94">
        <f>F79*E79</f>
        <v>0</v>
      </c>
    </row>
    <row r="81" spans="1:7" ht="15" x14ac:dyDescent="0.25">
      <c r="A81" t="s">
        <v>135</v>
      </c>
      <c r="F81" s="24"/>
    </row>
    <row r="83" spans="1:7" x14ac:dyDescent="0.2">
      <c r="C83" s="41" t="s">
        <v>45</v>
      </c>
      <c r="D83" s="41" t="s">
        <v>44</v>
      </c>
      <c r="E83" s="41" t="s">
        <v>46</v>
      </c>
      <c r="F83" s="92" t="str">
        <f>F70</f>
        <v>Updated System Sales (2020 TY)</v>
      </c>
      <c r="G83" s="41" t="s">
        <v>47</v>
      </c>
    </row>
    <row r="84" spans="1:7" ht="15" x14ac:dyDescent="0.25">
      <c r="B84" s="41" t="s">
        <v>2</v>
      </c>
      <c r="C84" s="1">
        <v>15145.171094597141</v>
      </c>
      <c r="D84" s="30">
        <f>'PPP - Food Bank'!C7</f>
        <v>0.32469012958724708</v>
      </c>
      <c r="E84" s="2">
        <v>2.6079470124885524E-6</v>
      </c>
      <c r="F84" s="24">
        <f>'Sales %'!E6</f>
        <v>5636285489.7572746</v>
      </c>
      <c r="G84" s="1">
        <f>F84*E84</f>
        <v>14699.133904545062</v>
      </c>
    </row>
    <row r="85" spans="1:7" ht="15" x14ac:dyDescent="0.25">
      <c r="B85" s="41" t="s">
        <v>5</v>
      </c>
      <c r="C85" s="1">
        <v>5556.2394206278332</v>
      </c>
      <c r="D85" s="30">
        <f>'PPP - Food Bank'!C8</f>
        <v>0.11911757788890198</v>
      </c>
      <c r="E85" s="2">
        <v>2.4377009331163348E-6</v>
      </c>
      <c r="F85" s="24">
        <f>'Sales %'!E7</f>
        <v>2198076166.8739657</v>
      </c>
      <c r="G85" s="1">
        <f t="shared" ref="G85:G87" si="8">F85*E85</f>
        <v>5358.2523230494426</v>
      </c>
    </row>
    <row r="86" spans="1:7" ht="15" x14ac:dyDescent="0.25">
      <c r="B86" s="41" t="s">
        <v>120</v>
      </c>
      <c r="C86" s="1">
        <v>25175.593020454668</v>
      </c>
      <c r="D86" s="30">
        <f>'PPP - Food Bank'!C9</f>
        <v>0.5397275811009683</v>
      </c>
      <c r="E86" s="2">
        <v>2.64091178739583E-6</v>
      </c>
      <c r="F86" s="24">
        <f>'Sales %'!E8</f>
        <v>9618286033.5699387</v>
      </c>
      <c r="G86" s="1">
        <f t="shared" si="8"/>
        <v>25401.044960599535</v>
      </c>
    </row>
    <row r="87" spans="1:7" ht="15" x14ac:dyDescent="0.25">
      <c r="B87" s="41" t="s">
        <v>3</v>
      </c>
      <c r="C87" s="1">
        <v>767.99646432035286</v>
      </c>
      <c r="D87" s="30">
        <f>'PPP - Food Bank'!C10</f>
        <v>1.6464711422882472E-2</v>
      </c>
      <c r="E87" s="2">
        <v>2.2914064762028292E-6</v>
      </c>
      <c r="F87" s="24">
        <f>'Sales %'!E9</f>
        <v>329838223.38509023</v>
      </c>
      <c r="G87" s="1">
        <f t="shared" si="8"/>
        <v>755.79344116383118</v>
      </c>
    </row>
    <row r="88" spans="1:7" ht="15" x14ac:dyDescent="0.25">
      <c r="B88" s="41" t="s">
        <v>12</v>
      </c>
      <c r="C88" s="1">
        <v>0</v>
      </c>
      <c r="D88" s="30">
        <f>'PPP - Food Bank'!C11</f>
        <v>0</v>
      </c>
      <c r="E88" s="2">
        <v>0</v>
      </c>
      <c r="F88" s="24" t="str">
        <f>'Sales %'!E10</f>
        <v>-</v>
      </c>
      <c r="G88" s="91">
        <v>0</v>
      </c>
    </row>
    <row r="89" spans="1:7" ht="15" x14ac:dyDescent="0.25">
      <c r="B89" s="41" t="s">
        <v>4</v>
      </c>
      <c r="C89" s="1">
        <f>SUM(C84:C88)</f>
        <v>46644.999999999993</v>
      </c>
      <c r="D89" s="30">
        <f>SUM(D84:D88)</f>
        <v>0.99999999999999978</v>
      </c>
      <c r="E89" s="2">
        <v>2.5979282667134995E-6</v>
      </c>
      <c r="F89" s="24">
        <f>SUM(F84:F88)</f>
        <v>17782485913.586269</v>
      </c>
      <c r="G89" s="1">
        <f>F89*E89</f>
        <v>46197.622807340398</v>
      </c>
    </row>
    <row r="91" spans="1:7" ht="15" x14ac:dyDescent="0.25">
      <c r="A91" t="s">
        <v>121</v>
      </c>
      <c r="F91" s="24"/>
    </row>
    <row r="93" spans="1:7" x14ac:dyDescent="0.2">
      <c r="C93" s="41" t="s">
        <v>45</v>
      </c>
      <c r="D93" s="41" t="s">
        <v>44</v>
      </c>
      <c r="E93" s="41" t="s">
        <v>46</v>
      </c>
      <c r="F93" s="92" t="str">
        <f>F70</f>
        <v>Updated System Sales (2020 TY)</v>
      </c>
      <c r="G93" s="41" t="s">
        <v>47</v>
      </c>
    </row>
    <row r="94" spans="1:7" ht="15" x14ac:dyDescent="0.25">
      <c r="B94" s="41" t="s">
        <v>2</v>
      </c>
      <c r="C94" s="1">
        <v>917214.54954997753</v>
      </c>
      <c r="D94" s="30">
        <f>'PPP - FERA'!C7</f>
        <v>0.32469012958724708</v>
      </c>
      <c r="E94" s="2">
        <v>1.5794122954234776E-4</v>
      </c>
      <c r="F94" s="24">
        <f>'Sales %'!E6</f>
        <v>5636285489.7572746</v>
      </c>
      <c r="G94" s="1">
        <f>F94*E94</f>
        <v>890201.86030395771</v>
      </c>
    </row>
    <row r="95" spans="1:7" ht="15" x14ac:dyDescent="0.25">
      <c r="B95" s="41" t="s">
        <v>5</v>
      </c>
      <c r="C95" s="1">
        <v>336494.29283773608</v>
      </c>
      <c r="D95" s="30">
        <f>'PPP - FERA'!C8</f>
        <v>0.11911757788890198</v>
      </c>
      <c r="E95" s="2">
        <v>1.47630868567968E-4</v>
      </c>
      <c r="F95" s="24">
        <f>'Sales %'!E7</f>
        <v>2198076166.8739657</v>
      </c>
      <c r="G95" s="1">
        <f t="shared" ref="G95:G97" si="9">F95*E95</f>
        <v>324503.89369415335</v>
      </c>
    </row>
    <row r="96" spans="1:7" ht="15" x14ac:dyDescent="0.25">
      <c r="B96" s="41" t="s">
        <v>120</v>
      </c>
      <c r="C96" s="1">
        <v>1524672.1260314765</v>
      </c>
      <c r="D96" s="30">
        <f>'PPP - FERA'!C9</f>
        <v>0.5397275811009683</v>
      </c>
      <c r="E96" s="2">
        <v>1.5993762634623605E-4</v>
      </c>
      <c r="F96" s="24">
        <f>'Sales %'!E8</f>
        <v>9618286033.5699387</v>
      </c>
      <c r="G96" s="1">
        <f t="shared" si="9"/>
        <v>1538325.8377283297</v>
      </c>
    </row>
    <row r="97" spans="1:7" ht="15" x14ac:dyDescent="0.25">
      <c r="B97" s="41" t="s">
        <v>3</v>
      </c>
      <c r="C97" s="1">
        <v>46511.031580809315</v>
      </c>
      <c r="D97" s="30">
        <f>'PPP - FERA'!C10</f>
        <v>1.6464711422882472E-2</v>
      </c>
      <c r="E97" s="2">
        <v>1.3877105420459992E-4</v>
      </c>
      <c r="F97" s="24">
        <f>'Sales %'!E9</f>
        <v>329838223.38509023</v>
      </c>
      <c r="G97" s="1">
        <f t="shared" si="9"/>
        <v>45771.997976121296</v>
      </c>
    </row>
    <row r="98" spans="1:7" ht="15" x14ac:dyDescent="0.25">
      <c r="B98" s="41" t="s">
        <v>12</v>
      </c>
      <c r="C98" s="1">
        <v>0</v>
      </c>
      <c r="D98" s="30">
        <f>'PPP - FERA'!C11</f>
        <v>0</v>
      </c>
      <c r="E98" s="2">
        <v>0</v>
      </c>
      <c r="F98" s="24" t="str">
        <f>'Sales %'!E10</f>
        <v>-</v>
      </c>
      <c r="G98" s="91">
        <v>0</v>
      </c>
    </row>
    <row r="99" spans="1:7" ht="15" x14ac:dyDescent="0.25">
      <c r="B99" s="41" t="s">
        <v>4</v>
      </c>
      <c r="C99" s="1">
        <f>SUM(C94:C98)</f>
        <v>2824891.9999999995</v>
      </c>
      <c r="D99" s="30">
        <f>SUM(D94:D98)</f>
        <v>0.99999999999999978</v>
      </c>
      <c r="E99" s="2">
        <v>1.5733447909128162E-4</v>
      </c>
      <c r="F99" s="24">
        <f>SUM(F94:F98)</f>
        <v>17782485913.586269</v>
      </c>
      <c r="G99" s="1">
        <f>F99*E99</f>
        <v>2797798.1581621487</v>
      </c>
    </row>
    <row r="101" spans="1:7" ht="15" x14ac:dyDescent="0.25">
      <c r="A101" t="s">
        <v>163</v>
      </c>
      <c r="F101" s="24"/>
    </row>
    <row r="103" spans="1:7" x14ac:dyDescent="0.2">
      <c r="C103" s="41" t="s">
        <v>45</v>
      </c>
      <c r="D103" s="41" t="s">
        <v>44</v>
      </c>
      <c r="E103" s="41" t="s">
        <v>46</v>
      </c>
      <c r="F103" s="92" t="str">
        <f>F93</f>
        <v>Updated System Sales (2020 TY)</v>
      </c>
      <c r="G103" s="41" t="s">
        <v>47</v>
      </c>
    </row>
    <row r="104" spans="1:7" ht="15" x14ac:dyDescent="0.25">
      <c r="B104" s="41" t="s">
        <v>2</v>
      </c>
      <c r="C104" s="1">
        <v>9210286.1339492742</v>
      </c>
      <c r="D104" s="30">
        <f>'PPP - TMNB'!C7</f>
        <v>0.43129445257131888</v>
      </c>
      <c r="E104" s="2">
        <v>1.3496215430467038E-3</v>
      </c>
      <c r="F104" s="24">
        <f>'Sales %'!D6</f>
        <v>6652988141.1181479</v>
      </c>
      <c r="G104" s="1">
        <f>F104*E104</f>
        <v>8979016.1208872963</v>
      </c>
    </row>
    <row r="105" spans="1:7" ht="15" x14ac:dyDescent="0.25">
      <c r="B105" s="41" t="s">
        <v>5</v>
      </c>
      <c r="C105" s="1">
        <v>2248060.6332912967</v>
      </c>
      <c r="D105" s="30">
        <f>'PPP - TMNB'!C8</f>
        <v>0.10527100527405202</v>
      </c>
      <c r="E105" s="2">
        <v>9.8532595086104941E-4</v>
      </c>
      <c r="F105" s="24">
        <f>'Sales %'!D7</f>
        <v>2200347912.2960796</v>
      </c>
      <c r="G105" s="1">
        <f t="shared" ref="G105:G107" si="10">F105*E105</f>
        <v>2168059.8989082598</v>
      </c>
    </row>
    <row r="106" spans="1:7" ht="15" x14ac:dyDescent="0.25">
      <c r="B106" s="41" t="s">
        <v>120</v>
      </c>
      <c r="C106" s="1">
        <v>9608589.2398092989</v>
      </c>
      <c r="D106" s="30">
        <f>'PPP - TMNB'!C9</f>
        <v>0.4499459816878954</v>
      </c>
      <c r="E106" s="2">
        <v>1.0063639928749653E-3</v>
      </c>
      <c r="F106" s="24">
        <f>'Sales %'!D8</f>
        <v>9632944256.333025</v>
      </c>
      <c r="G106" s="1">
        <f t="shared" si="10"/>
        <v>9694248.2449452672</v>
      </c>
    </row>
    <row r="107" spans="1:7" ht="15" x14ac:dyDescent="0.25">
      <c r="B107" s="41" t="s">
        <v>3</v>
      </c>
      <c r="C107" s="1">
        <v>225538.12173098617</v>
      </c>
      <c r="D107" s="30">
        <f>'PPP - TMNB'!C10</f>
        <v>1.0561380974623356E-2</v>
      </c>
      <c r="E107" s="2">
        <v>6.7291913019723506E-4</v>
      </c>
      <c r="F107" s="24">
        <f>'Sales %'!D9</f>
        <v>329838223.38509023</v>
      </c>
      <c r="G107" s="1">
        <f t="shared" si="10"/>
        <v>221954.45038609623</v>
      </c>
    </row>
    <row r="108" spans="1:7" ht="15" x14ac:dyDescent="0.25">
      <c r="B108" s="41" t="s">
        <v>12</v>
      </c>
      <c r="C108" s="1">
        <v>62509.871219144588</v>
      </c>
      <c r="D108" s="30">
        <f>'PPP - TMNB'!C11</f>
        <v>2.9271794921103471E-3</v>
      </c>
      <c r="E108" s="2">
        <v>7.8149984668324875E-4</v>
      </c>
      <c r="F108" s="24">
        <f>'Sales %'!D10</f>
        <v>85800427</v>
      </c>
      <c r="G108" s="91">
        <v>0</v>
      </c>
    </row>
    <row r="109" spans="1:7" ht="15" x14ac:dyDescent="0.25">
      <c r="B109" s="41" t="s">
        <v>4</v>
      </c>
      <c r="C109" s="1">
        <f>SUM(C104:C108)</f>
        <v>21354984</v>
      </c>
      <c r="D109" s="30">
        <f>SUM(D104:D108)</f>
        <v>1</v>
      </c>
      <c r="E109" s="2">
        <v>1.1198875152014067E-3</v>
      </c>
      <c r="F109" s="24">
        <f>SUM(F104:F108)</f>
        <v>18901918960.132343</v>
      </c>
      <c r="G109" s="1">
        <f>F109*E109</f>
        <v>21168023.056800965</v>
      </c>
    </row>
  </sheetData>
  <mergeCells count="3">
    <mergeCell ref="A1:G1"/>
    <mergeCell ref="A2:G2"/>
    <mergeCell ref="A3:G3"/>
  </mergeCells>
  <pageMargins left="0.7" right="0.7" top="0.75" bottom="0.75" header="0.3" footer="0.3"/>
  <pageSetup orientation="portrait" r:id="rId1"/>
  <headerFooter>
    <oddFooter>&amp;L&amp;F
&amp;A&amp;R&amp;P of 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J26"/>
  <sheetViews>
    <sheetView zoomScale="85" zoomScaleNormal="85" workbookViewId="0">
      <selection activeCell="D7" sqref="D7"/>
    </sheetView>
  </sheetViews>
  <sheetFormatPr defaultColWidth="9.33203125" defaultRowHeight="15" x14ac:dyDescent="0.25"/>
  <cols>
    <col min="1" max="1" width="9.33203125" style="3"/>
    <col min="2" max="2" width="15.5" style="3" bestFit="1" customWidth="1"/>
    <col min="3" max="3" width="13.1640625" style="3" bestFit="1" customWidth="1"/>
    <col min="4" max="4" width="14.1640625" style="3" bestFit="1" customWidth="1"/>
    <col min="5" max="5" width="25.5" style="3" bestFit="1" customWidth="1"/>
    <col min="6" max="6" width="9.33203125" style="3" customWidth="1"/>
    <col min="7" max="7" width="14.1640625" style="3" customWidth="1"/>
    <col min="8" max="9" width="9.33203125" style="3"/>
    <col min="10" max="10" width="12.5" style="3" customWidth="1"/>
    <col min="11" max="16384" width="9.33203125" style="3"/>
  </cols>
  <sheetData>
    <row r="1" spans="1:10" x14ac:dyDescent="0.25">
      <c r="A1" s="208" t="s">
        <v>55</v>
      </c>
      <c r="B1" s="208"/>
      <c r="C1" s="208"/>
      <c r="D1" s="208"/>
      <c r="E1" s="208"/>
      <c r="F1" s="208"/>
    </row>
    <row r="2" spans="1:10" x14ac:dyDescent="0.25">
      <c r="A2" s="209" t="s">
        <v>174</v>
      </c>
      <c r="B2" s="209"/>
      <c r="C2" s="209"/>
      <c r="D2" s="209"/>
      <c r="E2" s="209"/>
      <c r="F2" s="76"/>
    </row>
    <row r="3" spans="1:10" x14ac:dyDescent="0.25">
      <c r="A3" s="208" t="s">
        <v>105</v>
      </c>
      <c r="B3" s="208"/>
      <c r="C3" s="208"/>
      <c r="D3" s="208"/>
      <c r="E3" s="208"/>
      <c r="F3" s="76"/>
    </row>
    <row r="5" spans="1:10" x14ac:dyDescent="0.25">
      <c r="B5" s="31"/>
    </row>
    <row r="6" spans="1:10" x14ac:dyDescent="0.25">
      <c r="C6" s="4" t="s">
        <v>7</v>
      </c>
      <c r="D6" s="4" t="s">
        <v>8</v>
      </c>
      <c r="E6" s="4" t="s">
        <v>9</v>
      </c>
    </row>
    <row r="7" spans="1:10" x14ac:dyDescent="0.25">
      <c r="B7" s="4" t="s">
        <v>2</v>
      </c>
      <c r="C7" s="5">
        <f>C17/$C$23</f>
        <v>0.44201131741885119</v>
      </c>
      <c r="D7" s="5">
        <f t="shared" ref="D7:D11" si="0">D17/$D$23</f>
        <v>0.44201041524940143</v>
      </c>
      <c r="E7" s="6">
        <f>(D7-C7)/C7</f>
        <v>-2.0410550911345847E-6</v>
      </c>
    </row>
    <row r="8" spans="1:10" x14ac:dyDescent="0.25">
      <c r="B8" s="4" t="s">
        <v>10</v>
      </c>
      <c r="C8" s="5">
        <f t="shared" ref="C8:C12" si="1">C18/$C$23</f>
        <v>0.15778023473846647</v>
      </c>
      <c r="D8" s="5">
        <f>D18/$D$23</f>
        <v>0.15684571044034368</v>
      </c>
      <c r="E8" s="6">
        <f>(D8-C8)/C8</f>
        <v>-5.922949092272845E-3</v>
      </c>
    </row>
    <row r="9" spans="1:10" x14ac:dyDescent="0.25">
      <c r="B9" s="4" t="s">
        <v>11</v>
      </c>
      <c r="C9" s="5">
        <f t="shared" si="1"/>
        <v>0.38062920731815902</v>
      </c>
      <c r="D9" s="5">
        <f t="shared" si="0"/>
        <v>0.36767103480977176</v>
      </c>
      <c r="E9" s="6">
        <f>(D9-C9)/C9</f>
        <v>-3.4044083478743221E-2</v>
      </c>
    </row>
    <row r="10" spans="1:10" x14ac:dyDescent="0.25">
      <c r="B10" s="4" t="s">
        <v>3</v>
      </c>
      <c r="C10" s="5">
        <f t="shared" si="1"/>
        <v>1.3069733547091296E-2</v>
      </c>
      <c r="D10" s="5">
        <f t="shared" si="0"/>
        <v>1.3039265835848853E-2</v>
      </c>
      <c r="E10" s="6">
        <f>(D10-C10)/C10</f>
        <v>-2.3311654466914044E-3</v>
      </c>
    </row>
    <row r="11" spans="1:10" x14ac:dyDescent="0.25">
      <c r="B11" s="4" t="s">
        <v>12</v>
      </c>
      <c r="C11" s="5">
        <f t="shared" si="1"/>
        <v>6.5095069774320389E-3</v>
      </c>
      <c r="D11" s="5">
        <f t="shared" si="0"/>
        <v>6.4335736646342241E-3</v>
      </c>
      <c r="E11" s="6">
        <f>(D11-C11)/C11</f>
        <v>-1.1664986774124335E-2</v>
      </c>
    </row>
    <row r="12" spans="1:10" x14ac:dyDescent="0.25">
      <c r="B12" s="4" t="s">
        <v>147</v>
      </c>
      <c r="C12" s="5">
        <f t="shared" si="1"/>
        <v>0</v>
      </c>
      <c r="D12" s="5">
        <f>D22/$D$23</f>
        <v>1.3999999999999992E-2</v>
      </c>
      <c r="E12" s="6">
        <f>IF(ISERROR(D12-C12/C12),0,D12-C12/C12)</f>
        <v>0</v>
      </c>
    </row>
    <row r="13" spans="1:10" x14ac:dyDescent="0.25">
      <c r="J13" s="6"/>
    </row>
    <row r="14" spans="1:10" x14ac:dyDescent="0.25">
      <c r="B14" s="31"/>
      <c r="J14" s="6"/>
    </row>
    <row r="15" spans="1:10" ht="15.75" thickBot="1" x14ac:dyDescent="0.3">
      <c r="B15" s="31"/>
    </row>
    <row r="16" spans="1:10" ht="60.75" thickBot="1" x14ac:dyDescent="0.3">
      <c r="B16" s="8"/>
      <c r="C16" s="9" t="s">
        <v>13</v>
      </c>
      <c r="D16" s="9" t="s">
        <v>14</v>
      </c>
      <c r="E16" s="9" t="s">
        <v>15</v>
      </c>
    </row>
    <row r="17" spans="2:5" ht="15.75" thickBot="1" x14ac:dyDescent="0.3">
      <c r="B17" s="10" t="s">
        <v>2</v>
      </c>
      <c r="C17" s="14">
        <v>702272.26480285113</v>
      </c>
      <c r="D17" s="14">
        <v>702270.83142647031</v>
      </c>
      <c r="E17" s="32">
        <f>(D17-C17)/C17</f>
        <v>-2.0410550902602934E-6</v>
      </c>
    </row>
    <row r="18" spans="2:5" ht="30.75" thickBot="1" x14ac:dyDescent="0.3">
      <c r="B18" s="10" t="s">
        <v>5</v>
      </c>
      <c r="C18" s="14">
        <v>250682.90884033972</v>
      </c>
      <c r="D18" s="14">
        <v>249198.12673297574</v>
      </c>
      <c r="E18" s="32">
        <f t="shared" ref="E18:E23" si="2">(D18-C18)/C18</f>
        <v>-5.9229490922719369E-3</v>
      </c>
    </row>
    <row r="19" spans="2:5" ht="15.75" thickBot="1" x14ac:dyDescent="0.3">
      <c r="B19" s="10" t="s">
        <v>11</v>
      </c>
      <c r="C19" s="14">
        <v>604747.7178511658</v>
      </c>
      <c r="D19" s="14">
        <v>584159.63606106176</v>
      </c>
      <c r="E19" s="32">
        <f t="shared" si="2"/>
        <v>-3.4044083478742396E-2</v>
      </c>
    </row>
    <row r="20" spans="2:5" ht="15.75" thickBot="1" x14ac:dyDescent="0.3">
      <c r="B20" s="10" t="s">
        <v>16</v>
      </c>
      <c r="C20" s="14">
        <v>20765.331150532558</v>
      </c>
      <c r="D20" s="14">
        <v>20716.923728065351</v>
      </c>
      <c r="E20" s="32">
        <f t="shared" si="2"/>
        <v>-2.3311654466905128E-3</v>
      </c>
    </row>
    <row r="21" spans="2:5" ht="15.75" thickBot="1" x14ac:dyDescent="0.3">
      <c r="B21" s="10" t="s">
        <v>12</v>
      </c>
      <c r="C21" s="14">
        <v>10342.373662480783</v>
      </c>
      <c r="D21" s="14">
        <v>10221.730010494901</v>
      </c>
      <c r="E21" s="32">
        <f t="shared" si="2"/>
        <v>-1.1664986774123511E-2</v>
      </c>
    </row>
    <row r="22" spans="2:5" ht="15.75" thickBot="1" x14ac:dyDescent="0.3">
      <c r="B22" s="10" t="s">
        <v>147</v>
      </c>
      <c r="C22" s="14">
        <v>0</v>
      </c>
      <c r="D22" s="14">
        <v>22243.348348303185</v>
      </c>
      <c r="E22" s="32">
        <f>IF(ISERROR(D22-C22/C22),0,D22-C22/C22)</f>
        <v>0</v>
      </c>
    </row>
    <row r="23" spans="2:5" ht="15.75" thickBot="1" x14ac:dyDescent="0.3">
      <c r="B23" s="10" t="s">
        <v>4</v>
      </c>
      <c r="C23" s="14">
        <f>SUM(C17:C22)</f>
        <v>1588810.5963073699</v>
      </c>
      <c r="D23" s="14">
        <f>SUM(D17:D22)</f>
        <v>1588810.5963073713</v>
      </c>
      <c r="E23" s="32">
        <f t="shared" si="2"/>
        <v>8.7926393817489278E-16</v>
      </c>
    </row>
    <row r="24" spans="2:5" x14ac:dyDescent="0.25">
      <c r="B24" s="11"/>
    </row>
    <row r="25" spans="2:5" x14ac:dyDescent="0.25">
      <c r="B25" s="12"/>
    </row>
    <row r="26" spans="2:5" x14ac:dyDescent="0.25">
      <c r="B26" s="12"/>
    </row>
  </sheetData>
  <mergeCells count="3">
    <mergeCell ref="A1:F1"/>
    <mergeCell ref="A3:E3"/>
    <mergeCell ref="A2:E2"/>
  </mergeCells>
  <pageMargins left="0.7" right="0.7" top="0.75" bottom="0.75" header="0.3" footer="0.3"/>
  <pageSetup orientation="portrait" r:id="rId1"/>
  <headerFooter>
    <oddFooter>&amp;L&amp;F
&amp;A&amp;R&amp;P of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8"/>
  <dimension ref="A1:BC215"/>
  <sheetViews>
    <sheetView tabSelected="1" zoomScale="85" zoomScaleNormal="85" workbookViewId="0"/>
  </sheetViews>
  <sheetFormatPr defaultRowHeight="11.25" x14ac:dyDescent="0.2"/>
  <cols>
    <col min="2" max="2" width="22.5" customWidth="1"/>
    <col min="3" max="3" width="15.33203125" customWidth="1"/>
    <col min="4" max="4" width="17.6640625" customWidth="1"/>
    <col min="5" max="5" width="17.83203125" customWidth="1"/>
    <col min="6" max="6" width="18.5" customWidth="1"/>
    <col min="7" max="7" width="15.5" customWidth="1"/>
    <col min="8" max="8" width="14.33203125" customWidth="1"/>
    <col min="9" max="9" width="14.83203125" customWidth="1"/>
    <col min="10" max="10" width="14" customWidth="1"/>
    <col min="11" max="11" width="20.83203125" customWidth="1"/>
    <col min="12" max="13" width="14.1640625" bestFit="1" customWidth="1"/>
    <col min="14" max="14" width="9.6640625" bestFit="1" customWidth="1"/>
    <col min="26" max="26" width="9.6640625" customWidth="1"/>
  </cols>
  <sheetData>
    <row r="1" spans="1:10" ht="15" x14ac:dyDescent="0.25">
      <c r="B1" s="208" t="s">
        <v>55</v>
      </c>
      <c r="C1" s="208"/>
      <c r="D1" s="208"/>
      <c r="E1" s="208"/>
      <c r="F1" s="208"/>
      <c r="G1" s="208"/>
    </row>
    <row r="2" spans="1:10" ht="15" x14ac:dyDescent="0.25">
      <c r="A2" s="77"/>
      <c r="B2" s="208" t="s">
        <v>174</v>
      </c>
      <c r="C2" s="208"/>
      <c r="D2" s="208"/>
      <c r="E2" s="208"/>
      <c r="F2" s="208"/>
      <c r="G2" s="208"/>
    </row>
    <row r="3" spans="1:10" ht="15" x14ac:dyDescent="0.25">
      <c r="B3" s="208" t="s">
        <v>104</v>
      </c>
      <c r="C3" s="208"/>
      <c r="D3" s="208"/>
      <c r="E3" s="208"/>
      <c r="F3" s="208"/>
      <c r="G3" s="208"/>
    </row>
    <row r="6" spans="1:10" ht="15.75" x14ac:dyDescent="0.25">
      <c r="B6" s="215" t="s">
        <v>167</v>
      </c>
      <c r="C6" s="215"/>
      <c r="D6" s="215"/>
      <c r="E6" s="215"/>
      <c r="F6" s="215"/>
      <c r="G6" s="215"/>
      <c r="H6" s="215"/>
      <c r="I6" s="215"/>
      <c r="J6" s="215"/>
    </row>
    <row r="7" spans="1:10" ht="14.25" x14ac:dyDescent="0.2">
      <c r="B7" s="188"/>
      <c r="C7" s="214" t="s">
        <v>149</v>
      </c>
      <c r="D7" s="214"/>
      <c r="E7" s="214" t="s">
        <v>1</v>
      </c>
      <c r="F7" s="214"/>
      <c r="G7" s="214" t="s">
        <v>59</v>
      </c>
      <c r="H7" s="214"/>
      <c r="I7" s="183" t="s">
        <v>0</v>
      </c>
      <c r="J7" s="183"/>
    </row>
    <row r="8" spans="1:10" ht="29.25" thickBot="1" x14ac:dyDescent="0.25">
      <c r="B8" s="189"/>
      <c r="C8" s="184" t="s">
        <v>168</v>
      </c>
      <c r="D8" s="184" t="s">
        <v>169</v>
      </c>
      <c r="E8" s="184" t="s">
        <v>168</v>
      </c>
      <c r="F8" s="184" t="s">
        <v>169</v>
      </c>
      <c r="G8" s="184" t="s">
        <v>168</v>
      </c>
      <c r="H8" s="184" t="s">
        <v>169</v>
      </c>
      <c r="I8" s="184" t="s">
        <v>168</v>
      </c>
      <c r="J8" s="184" t="s">
        <v>169</v>
      </c>
    </row>
    <row r="9" spans="1:10" ht="15" x14ac:dyDescent="0.2">
      <c r="B9" s="185" t="s">
        <v>2</v>
      </c>
      <c r="C9" s="194">
        <v>0.51435486567974964</v>
      </c>
      <c r="D9" s="192">
        <f>'Distribution 1 Year'!D7</f>
        <v>0.44201041524940143</v>
      </c>
      <c r="E9" s="194">
        <v>0.44289813257507515</v>
      </c>
      <c r="F9" s="192">
        <f>Commodity!D7</f>
        <v>0.42829762764116119</v>
      </c>
      <c r="G9" s="194">
        <v>0.43224366167617267</v>
      </c>
      <c r="H9" s="192">
        <f>CTC!D7</f>
        <v>0.38553229361370073</v>
      </c>
      <c r="I9" s="194">
        <v>0.43129445257131888</v>
      </c>
      <c r="J9" s="192">
        <f>LGC!D7</f>
        <v>0.41758550488958696</v>
      </c>
    </row>
    <row r="10" spans="1:10" ht="15" x14ac:dyDescent="0.2">
      <c r="B10" s="186" t="s">
        <v>5</v>
      </c>
      <c r="C10" s="195">
        <v>0.1446705923847382</v>
      </c>
      <c r="D10" s="190">
        <f>'Distribution 1 Year'!D8</f>
        <v>0.15684571044034368</v>
      </c>
      <c r="E10" s="195">
        <v>0.13666338855531654</v>
      </c>
      <c r="F10" s="190">
        <f>Commodity!D8</f>
        <v>0.13202604990934458</v>
      </c>
      <c r="G10" s="195">
        <v>0.11851528832788315</v>
      </c>
      <c r="H10" s="190">
        <f>CTC!D8</f>
        <v>0.12492754860927764</v>
      </c>
      <c r="I10" s="195">
        <v>0.10527100527405202</v>
      </c>
      <c r="J10" s="190">
        <f>LGC!D8</f>
        <v>0.10826782975990763</v>
      </c>
    </row>
    <row r="11" spans="1:10" ht="15" x14ac:dyDescent="0.2">
      <c r="B11" s="186" t="s">
        <v>11</v>
      </c>
      <c r="C11" s="195">
        <v>0.30886493951035737</v>
      </c>
      <c r="D11" s="190">
        <f>'Distribution 1 Year'!D9</f>
        <v>0.36767103480977176</v>
      </c>
      <c r="E11" s="195">
        <v>0.37728877938138528</v>
      </c>
      <c r="F11" s="190">
        <f>Commodity!D9</f>
        <v>0.40330917347537121</v>
      </c>
      <c r="G11" s="195">
        <v>0.41639995794111023</v>
      </c>
      <c r="H11" s="190">
        <f>CTC!D9</f>
        <v>0.45873441156800937</v>
      </c>
      <c r="I11" s="195">
        <v>0.4499459816878954</v>
      </c>
      <c r="J11" s="190">
        <f>LGC!D9</f>
        <v>0.46145420742217486</v>
      </c>
    </row>
    <row r="12" spans="1:10" ht="15" x14ac:dyDescent="0.2">
      <c r="B12" s="186" t="s">
        <v>16</v>
      </c>
      <c r="C12" s="195">
        <v>1.1604856034327574E-2</v>
      </c>
      <c r="D12" s="190">
        <f>'Distribution 1 Year'!D10</f>
        <v>1.3039265835848853E-2</v>
      </c>
      <c r="E12" s="195">
        <v>1.8850901560821191E-2</v>
      </c>
      <c r="F12" s="190">
        <f>Commodity!D10</f>
        <v>1.4951208047804129E-2</v>
      </c>
      <c r="G12" s="195">
        <v>1.0981147754434605E-2</v>
      </c>
      <c r="H12" s="190">
        <f>CTC!D10</f>
        <v>1.0587361609700894E-2</v>
      </c>
      <c r="I12" s="195">
        <v>1.0561380974623356E-2</v>
      </c>
      <c r="J12" s="190">
        <f>LGC!D10</f>
        <v>9.0131670581601424E-3</v>
      </c>
    </row>
    <row r="13" spans="1:10" ht="15" x14ac:dyDescent="0.2">
      <c r="B13" s="186" t="s">
        <v>12</v>
      </c>
      <c r="C13" s="195">
        <v>6.3037579440567209E-3</v>
      </c>
      <c r="D13" s="190">
        <f>'Distribution 1 Year'!D11</f>
        <v>6.4335736646342241E-3</v>
      </c>
      <c r="E13" s="195">
        <v>6.1300662826320115E-3</v>
      </c>
      <c r="F13" s="190">
        <f>Commodity!D11</f>
        <v>3.6684349892851446E-3</v>
      </c>
      <c r="G13" s="195">
        <v>1.9540262770626365E-3</v>
      </c>
      <c r="H13" s="190">
        <f>CTC!D11</f>
        <v>3.1246657597469899E-4</v>
      </c>
      <c r="I13" s="195">
        <v>2.9271794921103471E-3</v>
      </c>
      <c r="J13" s="190">
        <f>LGC!D11</f>
        <v>3.6792908701705658E-3</v>
      </c>
    </row>
    <row r="14" spans="1:10" ht="15.75" thickBot="1" x14ac:dyDescent="0.25">
      <c r="B14" s="187" t="s">
        <v>147</v>
      </c>
      <c r="C14" s="196">
        <v>1.420098844677049E-2</v>
      </c>
      <c r="D14" s="191">
        <f>'Distribution 1 Year'!D12</f>
        <v>1.3999999999999992E-2</v>
      </c>
      <c r="E14" s="196">
        <v>1.8168731644769603E-2</v>
      </c>
      <c r="F14" s="191">
        <f>Commodity!D12</f>
        <v>1.774750593703333E-2</v>
      </c>
      <c r="G14" s="196">
        <v>1.9905918023336723E-2</v>
      </c>
      <c r="H14" s="191">
        <f>CTC!D12</f>
        <v>1.9905918023336723E-2</v>
      </c>
      <c r="I14" s="196" t="s">
        <v>19</v>
      </c>
      <c r="J14" s="191" t="s">
        <v>19</v>
      </c>
    </row>
    <row r="15" spans="1:10" ht="14.25" x14ac:dyDescent="0.2">
      <c r="B15" s="178"/>
      <c r="C15" s="179"/>
      <c r="D15" s="180"/>
      <c r="E15" s="179"/>
      <c r="F15" s="181"/>
      <c r="G15" s="182"/>
    </row>
    <row r="16" spans="1:10" ht="14.25" x14ac:dyDescent="0.2">
      <c r="B16" s="178"/>
      <c r="C16" s="179"/>
      <c r="D16" s="180"/>
      <c r="E16" s="179"/>
      <c r="F16" s="181"/>
      <c r="G16" s="182"/>
    </row>
    <row r="18" spans="2:55" ht="16.5" thickBot="1" x14ac:dyDescent="0.3">
      <c r="B18" s="223" t="s">
        <v>175</v>
      </c>
      <c r="C18" s="223"/>
      <c r="D18" s="223"/>
      <c r="E18" s="223"/>
      <c r="F18" s="223"/>
      <c r="G18" s="223"/>
    </row>
    <row r="19" spans="2:55" ht="28.5" x14ac:dyDescent="0.2">
      <c r="B19" s="216"/>
      <c r="C19" s="216" t="s">
        <v>80</v>
      </c>
      <c r="D19" s="216" t="s">
        <v>154</v>
      </c>
      <c r="E19" s="216" t="s">
        <v>83</v>
      </c>
      <c r="F19" s="216" t="s">
        <v>155</v>
      </c>
      <c r="G19" s="50" t="s">
        <v>84</v>
      </c>
    </row>
    <row r="20" spans="2:55" ht="15" thickBot="1" x14ac:dyDescent="0.25">
      <c r="B20" s="217"/>
      <c r="C20" s="217"/>
      <c r="D20" s="217"/>
      <c r="E20" s="217"/>
      <c r="F20" s="217"/>
      <c r="G20" s="51" t="s">
        <v>82</v>
      </c>
    </row>
    <row r="21" spans="2:55" ht="15.75" thickBot="1" x14ac:dyDescent="0.25">
      <c r="B21" s="52" t="s">
        <v>2</v>
      </c>
      <c r="C21" s="55">
        <f>'Distribution 1 Year'!C17</f>
        <v>702272.26480285113</v>
      </c>
      <c r="D21" s="54">
        <f>'Distribution 1 Year'!C7</f>
        <v>0.44201131741885119</v>
      </c>
      <c r="E21" s="55">
        <f>'Distribution 1 Year'!D17</f>
        <v>702270.83142647031</v>
      </c>
      <c r="F21" s="54">
        <f>'Distribution 1 Year'!D7</f>
        <v>0.44201041524940143</v>
      </c>
      <c r="G21" s="54">
        <f>'Distribution 1 Year'!E7</f>
        <v>-2.0410550911345847E-6</v>
      </c>
      <c r="O21" s="206"/>
      <c r="P21" s="206"/>
      <c r="Q21" s="206"/>
      <c r="R21" s="206"/>
      <c r="S21" s="206"/>
      <c r="T21" s="206"/>
      <c r="U21" s="206"/>
      <c r="V21" s="206"/>
      <c r="W21" s="206"/>
      <c r="X21" s="206"/>
      <c r="Y21" s="206"/>
      <c r="Z21" s="206"/>
      <c r="AA21" s="206"/>
      <c r="AB21" s="206"/>
      <c r="AC21" s="206"/>
      <c r="AD21" s="206"/>
      <c r="AE21" s="206"/>
      <c r="AF21" s="206"/>
      <c r="AG21" s="206"/>
      <c r="AH21" s="206"/>
      <c r="AI21" s="206"/>
      <c r="AJ21" s="206"/>
      <c r="AK21" s="206"/>
      <c r="AL21" s="206"/>
      <c r="AM21" s="206"/>
      <c r="AN21" s="206"/>
      <c r="AO21" s="206"/>
      <c r="AP21" s="206"/>
      <c r="AQ21" s="206"/>
      <c r="AR21" s="206"/>
      <c r="AS21" s="206"/>
      <c r="AT21" s="206"/>
      <c r="AU21" s="206"/>
      <c r="AV21" s="206"/>
      <c r="AW21" s="206"/>
      <c r="AX21" s="206"/>
      <c r="AY21" s="206"/>
      <c r="AZ21" s="206"/>
      <c r="BA21" s="206"/>
      <c r="BB21" s="206"/>
      <c r="BC21" s="206"/>
    </row>
    <row r="22" spans="2:55" ht="15.75" thickBot="1" x14ac:dyDescent="0.25">
      <c r="B22" s="52" t="s">
        <v>5</v>
      </c>
      <c r="C22" s="55">
        <f>'Distribution 1 Year'!C18</f>
        <v>250682.90884033972</v>
      </c>
      <c r="D22" s="54">
        <f>'Distribution 1 Year'!C8</f>
        <v>0.15778023473846647</v>
      </c>
      <c r="E22" s="55">
        <f>'Distribution 1 Year'!D18</f>
        <v>249198.12673297574</v>
      </c>
      <c r="F22" s="54">
        <f>'Distribution 1 Year'!D8</f>
        <v>0.15684571044034368</v>
      </c>
      <c r="G22" s="54">
        <f>'Distribution 1 Year'!E8</f>
        <v>-5.922949092272845E-3</v>
      </c>
      <c r="O22" s="206"/>
      <c r="P22" s="206"/>
      <c r="Q22" s="206"/>
      <c r="R22" s="206"/>
      <c r="S22" s="206"/>
      <c r="T22" s="206"/>
      <c r="U22" s="206"/>
      <c r="V22" s="206"/>
      <c r="W22" s="206"/>
      <c r="X22" s="206"/>
      <c r="Y22" s="206"/>
      <c r="Z22" s="206"/>
      <c r="AA22" s="206"/>
      <c r="AB22" s="206"/>
      <c r="AC22" s="206"/>
      <c r="AD22" s="206"/>
      <c r="AE22" s="206"/>
      <c r="AF22" s="206"/>
      <c r="AG22" s="206"/>
      <c r="AH22" s="206"/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  <c r="AT22" s="206"/>
      <c r="AU22" s="206"/>
      <c r="AV22" s="206"/>
      <c r="AW22" s="206"/>
      <c r="AX22" s="206"/>
      <c r="AY22" s="206"/>
      <c r="AZ22" s="206"/>
      <c r="BA22" s="206"/>
      <c r="BB22" s="206"/>
      <c r="BC22" s="206"/>
    </row>
    <row r="23" spans="2:55" ht="15.75" thickBot="1" x14ac:dyDescent="0.25">
      <c r="B23" s="52" t="s">
        <v>11</v>
      </c>
      <c r="C23" s="55">
        <f>'Distribution 1 Year'!C19</f>
        <v>604747.7178511658</v>
      </c>
      <c r="D23" s="54">
        <f>'Distribution 1 Year'!C9</f>
        <v>0.38062920731815902</v>
      </c>
      <c r="E23" s="55">
        <f>'Distribution 1 Year'!D19</f>
        <v>584159.63606106176</v>
      </c>
      <c r="F23" s="54">
        <f>'Distribution 1 Year'!D9</f>
        <v>0.36767103480977176</v>
      </c>
      <c r="G23" s="54">
        <f>'Distribution 1 Year'!E9</f>
        <v>-3.4044083478743221E-2</v>
      </c>
      <c r="O23" s="206"/>
      <c r="P23" s="206"/>
      <c r="Q23" s="206"/>
      <c r="R23" s="206"/>
      <c r="S23" s="206"/>
      <c r="T23" s="206"/>
      <c r="U23" s="206"/>
      <c r="V23" s="206"/>
      <c r="W23" s="206"/>
      <c r="X23" s="206"/>
      <c r="Y23" s="206"/>
      <c r="Z23" s="206"/>
      <c r="AA23" s="206"/>
      <c r="AB23" s="206"/>
      <c r="AC23" s="206"/>
      <c r="AD23" s="206"/>
      <c r="AE23" s="206"/>
      <c r="AF23" s="206"/>
      <c r="AG23" s="206"/>
      <c r="AH23" s="206"/>
      <c r="AI23" s="206"/>
      <c r="AJ23" s="206"/>
      <c r="AK23" s="206"/>
      <c r="AL23" s="206"/>
      <c r="AM23" s="206"/>
      <c r="AN23" s="206"/>
      <c r="AO23" s="206"/>
      <c r="AP23" s="206"/>
      <c r="AQ23" s="206"/>
      <c r="AR23" s="206"/>
      <c r="AS23" s="206"/>
      <c r="AT23" s="206"/>
      <c r="AU23" s="206"/>
      <c r="AV23" s="206"/>
      <c r="AW23" s="206"/>
      <c r="AX23" s="206"/>
      <c r="AY23" s="206"/>
      <c r="AZ23" s="206"/>
      <c r="BA23" s="206"/>
      <c r="BB23" s="206"/>
      <c r="BC23" s="206"/>
    </row>
    <row r="24" spans="2:55" ht="15.75" thickBot="1" x14ac:dyDescent="0.25">
      <c r="B24" s="52" t="s">
        <v>16</v>
      </c>
      <c r="C24" s="55">
        <f>'Distribution 1 Year'!C20</f>
        <v>20765.331150532558</v>
      </c>
      <c r="D24" s="54">
        <f>'Distribution 1 Year'!C10</f>
        <v>1.3069733547091296E-2</v>
      </c>
      <c r="E24" s="55">
        <f>'Distribution 1 Year'!D20</f>
        <v>20716.923728065351</v>
      </c>
      <c r="F24" s="54">
        <f>'Distribution 1 Year'!D10</f>
        <v>1.3039265835848853E-2</v>
      </c>
      <c r="G24" s="54">
        <f>'Distribution 1 Year'!E10</f>
        <v>-2.3311654466914044E-3</v>
      </c>
      <c r="O24" s="206"/>
      <c r="P24" s="206"/>
      <c r="Q24" s="206"/>
      <c r="R24" s="206"/>
      <c r="S24" s="206"/>
      <c r="T24" s="206"/>
      <c r="U24" s="206"/>
      <c r="V24" s="206"/>
      <c r="W24" s="206"/>
      <c r="X24" s="206"/>
      <c r="Y24" s="206"/>
      <c r="Z24" s="206"/>
      <c r="AA24" s="206"/>
      <c r="AB24" s="206"/>
      <c r="AC24" s="206"/>
      <c r="AD24" s="206"/>
      <c r="AE24" s="206"/>
      <c r="AF24" s="206"/>
      <c r="AG24" s="206"/>
      <c r="AH24" s="206"/>
      <c r="AI24" s="206"/>
      <c r="AJ24" s="206"/>
      <c r="AK24" s="206"/>
      <c r="AL24" s="206"/>
      <c r="AM24" s="206"/>
      <c r="AN24" s="206"/>
      <c r="AO24" s="206"/>
      <c r="AP24" s="206"/>
      <c r="AQ24" s="206"/>
      <c r="AR24" s="206"/>
      <c r="AS24" s="206"/>
      <c r="AT24" s="206"/>
      <c r="AU24" s="206"/>
      <c r="AV24" s="206"/>
      <c r="AW24" s="206"/>
      <c r="AX24" s="206"/>
      <c r="AY24" s="206"/>
      <c r="AZ24" s="206"/>
      <c r="BA24" s="206"/>
      <c r="BB24" s="206"/>
      <c r="BC24" s="206"/>
    </row>
    <row r="25" spans="2:55" ht="15.75" thickBot="1" x14ac:dyDescent="0.25">
      <c r="B25" s="52" t="s">
        <v>12</v>
      </c>
      <c r="C25" s="55">
        <f>'Distribution 1 Year'!C21</f>
        <v>10342.373662480783</v>
      </c>
      <c r="D25" s="54">
        <f>'Distribution 1 Year'!C11</f>
        <v>6.5095069774320389E-3</v>
      </c>
      <c r="E25" s="55">
        <f>'Distribution 1 Year'!D21</f>
        <v>10221.730010494901</v>
      </c>
      <c r="F25" s="54">
        <f>'Distribution 1 Year'!D11</f>
        <v>6.4335736646342241E-3</v>
      </c>
      <c r="G25" s="54">
        <f>'Distribution 1 Year'!E11</f>
        <v>-1.1664986774124335E-2</v>
      </c>
      <c r="O25" s="206"/>
      <c r="P25" s="206"/>
      <c r="Q25" s="206"/>
      <c r="R25" s="206"/>
      <c r="S25" s="206"/>
      <c r="T25" s="206"/>
      <c r="U25" s="206"/>
      <c r="V25" s="206"/>
      <c r="W25" s="206"/>
      <c r="X25" s="206"/>
      <c r="Y25" s="206"/>
      <c r="Z25" s="206"/>
      <c r="AA25" s="206"/>
      <c r="AB25" s="206"/>
      <c r="AC25" s="206"/>
      <c r="AD25" s="206"/>
      <c r="AE25" s="206"/>
      <c r="AF25" s="206"/>
      <c r="AG25" s="206"/>
      <c r="AH25" s="206"/>
      <c r="AI25" s="206"/>
      <c r="AJ25" s="206"/>
      <c r="AK25" s="206"/>
      <c r="AL25" s="206"/>
      <c r="AM25" s="206"/>
      <c r="AN25" s="206"/>
      <c r="AO25" s="206"/>
      <c r="AP25" s="206"/>
      <c r="AQ25" s="206"/>
      <c r="AR25" s="206"/>
      <c r="AS25" s="206"/>
      <c r="AT25" s="206"/>
      <c r="AU25" s="206"/>
      <c r="AV25" s="206"/>
      <c r="AW25" s="206"/>
      <c r="AX25" s="206"/>
      <c r="AY25" s="206"/>
      <c r="AZ25" s="206"/>
      <c r="BA25" s="206"/>
      <c r="BB25" s="206"/>
      <c r="BC25" s="206"/>
    </row>
    <row r="26" spans="2:55" ht="15.75" thickBot="1" x14ac:dyDescent="0.25">
      <c r="B26" s="52" t="s">
        <v>147</v>
      </c>
      <c r="C26" s="55">
        <f>'Distribution 1 Year'!C22</f>
        <v>0</v>
      </c>
      <c r="D26" s="54">
        <f>'Distribution 1 Year'!C12</f>
        <v>0</v>
      </c>
      <c r="E26" s="55">
        <f>'Distribution 1 Year'!D22</f>
        <v>22243.348348303185</v>
      </c>
      <c r="F26" s="54">
        <f>'Distribution 1 Year'!D12</f>
        <v>1.3999999999999992E-2</v>
      </c>
      <c r="G26" s="54">
        <f>'Distribution 1 Year'!E12</f>
        <v>0</v>
      </c>
      <c r="O26" s="206"/>
      <c r="P26" s="206"/>
      <c r="Q26" s="206"/>
      <c r="R26" s="206"/>
      <c r="S26" s="206"/>
      <c r="T26" s="206"/>
      <c r="U26" s="206"/>
      <c r="V26" s="206"/>
      <c r="W26" s="206"/>
      <c r="X26" s="206"/>
      <c r="Y26" s="206"/>
      <c r="Z26" s="206"/>
      <c r="AA26" s="206"/>
      <c r="AB26" s="206"/>
      <c r="AC26" s="206"/>
      <c r="AD26" s="206"/>
      <c r="AE26" s="206"/>
      <c r="AF26" s="206"/>
      <c r="AG26" s="206"/>
      <c r="AH26" s="206"/>
      <c r="AI26" s="206"/>
      <c r="AJ26" s="206"/>
      <c r="AK26" s="206"/>
      <c r="AL26" s="206"/>
      <c r="AM26" s="206"/>
      <c r="AN26" s="206"/>
      <c r="AO26" s="206"/>
      <c r="AP26" s="206"/>
      <c r="AQ26" s="206"/>
      <c r="AR26" s="206"/>
      <c r="AS26" s="206"/>
      <c r="AT26" s="206"/>
      <c r="AU26" s="206"/>
      <c r="AV26" s="206"/>
      <c r="AW26" s="206"/>
      <c r="AX26" s="206"/>
      <c r="AY26" s="206"/>
      <c r="AZ26" s="206"/>
      <c r="BA26" s="206"/>
      <c r="BB26" s="206"/>
      <c r="BC26" s="206"/>
    </row>
    <row r="27" spans="2:55" ht="15" thickBot="1" x14ac:dyDescent="0.25">
      <c r="B27" s="56" t="s">
        <v>4</v>
      </c>
      <c r="C27" s="58">
        <f>'Distribution 1 Year'!C23</f>
        <v>1588810.5963073699</v>
      </c>
      <c r="D27" s="59">
        <f>SUM(D21:D25)</f>
        <v>0.99999999999999989</v>
      </c>
      <c r="E27" s="60">
        <f>'Distribution 1 Year'!D23</f>
        <v>1588810.5963073713</v>
      </c>
      <c r="F27" s="163">
        <f>SUM(F21:F26)</f>
        <v>1</v>
      </c>
      <c r="G27" s="57">
        <f>'Distribution 1 Year'!E23</f>
        <v>8.7926393817489278E-16</v>
      </c>
      <c r="O27" s="206"/>
      <c r="P27" s="206"/>
      <c r="Q27" s="206"/>
      <c r="R27" s="206"/>
      <c r="S27" s="206"/>
      <c r="T27" s="206"/>
      <c r="U27" s="206"/>
      <c r="V27" s="206"/>
      <c r="W27" s="206"/>
      <c r="X27" s="206"/>
      <c r="Y27" s="206"/>
      <c r="Z27" s="206"/>
      <c r="AA27" s="206"/>
      <c r="AB27" s="206"/>
      <c r="AC27" s="206"/>
      <c r="AD27" s="206"/>
      <c r="AE27" s="206"/>
      <c r="AF27" s="206"/>
      <c r="AG27" s="206"/>
      <c r="AH27" s="206"/>
      <c r="AI27" s="206"/>
      <c r="AJ27" s="206"/>
      <c r="AK27" s="206"/>
      <c r="AL27" s="206"/>
      <c r="AM27" s="206"/>
      <c r="AN27" s="206"/>
      <c r="AO27" s="206"/>
      <c r="AP27" s="206"/>
      <c r="AQ27" s="206"/>
      <c r="AR27" s="206"/>
      <c r="AS27" s="206"/>
      <c r="AT27" s="206"/>
      <c r="AU27" s="206"/>
      <c r="AV27" s="206"/>
      <c r="AW27" s="206"/>
      <c r="AX27" s="206"/>
      <c r="AY27" s="206"/>
      <c r="AZ27" s="206"/>
      <c r="BA27" s="206"/>
      <c r="BB27" s="206"/>
      <c r="BC27" s="206"/>
    </row>
    <row r="28" spans="2:55" x14ac:dyDescent="0.2">
      <c r="O28" s="206"/>
      <c r="P28" s="206"/>
      <c r="Q28" s="206"/>
      <c r="R28" s="206"/>
      <c r="S28" s="206"/>
      <c r="T28" s="206"/>
      <c r="U28" s="206"/>
      <c r="V28" s="206"/>
      <c r="W28" s="206"/>
      <c r="X28" s="206"/>
      <c r="Y28" s="206"/>
      <c r="Z28" s="206"/>
      <c r="AA28" s="206"/>
      <c r="AB28" s="206"/>
      <c r="AC28" s="206"/>
      <c r="AD28" s="206"/>
      <c r="AE28" s="206"/>
      <c r="AF28" s="206"/>
      <c r="AG28" s="206"/>
      <c r="AH28" s="206"/>
      <c r="AI28" s="206"/>
      <c r="AJ28" s="206"/>
      <c r="AK28" s="206"/>
      <c r="AL28" s="206"/>
      <c r="AM28" s="206"/>
      <c r="AN28" s="206"/>
      <c r="AO28" s="206"/>
      <c r="AP28" s="206"/>
      <c r="AQ28" s="206"/>
      <c r="AR28" s="206"/>
      <c r="AS28" s="206"/>
      <c r="AT28" s="206"/>
      <c r="AU28" s="206"/>
      <c r="AV28" s="206"/>
      <c r="AW28" s="206"/>
      <c r="AX28" s="206"/>
      <c r="AY28" s="206"/>
      <c r="AZ28" s="206"/>
      <c r="BA28" s="206"/>
      <c r="BB28" s="206"/>
      <c r="BC28" s="206"/>
    </row>
    <row r="29" spans="2:55" x14ac:dyDescent="0.2">
      <c r="O29" s="206"/>
      <c r="P29" s="206"/>
      <c r="Q29" s="206"/>
      <c r="R29" s="206"/>
      <c r="S29" s="206"/>
      <c r="T29" s="206"/>
      <c r="U29" s="206"/>
      <c r="V29" s="206"/>
      <c r="W29" s="206"/>
      <c r="X29" s="206"/>
      <c r="Y29" s="206"/>
      <c r="Z29" s="206"/>
      <c r="AA29" s="206"/>
      <c r="AB29" s="206"/>
      <c r="AC29" s="206"/>
      <c r="AD29" s="206"/>
      <c r="AE29" s="206"/>
      <c r="AF29" s="206"/>
      <c r="AG29" s="206"/>
      <c r="AH29" s="206"/>
      <c r="AI29" s="206"/>
      <c r="AJ29" s="206"/>
      <c r="AK29" s="206"/>
      <c r="AL29" s="206"/>
      <c r="AM29" s="206"/>
      <c r="AN29" s="206"/>
      <c r="AO29" s="206"/>
      <c r="AP29" s="206"/>
      <c r="AQ29" s="206"/>
      <c r="AR29" s="206"/>
      <c r="AS29" s="206"/>
      <c r="AT29" s="206"/>
      <c r="AU29" s="206"/>
      <c r="AV29" s="206"/>
      <c r="AW29" s="206"/>
      <c r="AX29" s="206"/>
      <c r="AY29" s="206"/>
      <c r="AZ29" s="206"/>
      <c r="BA29" s="206"/>
      <c r="BB29" s="206"/>
      <c r="BC29" s="206"/>
    </row>
    <row r="30" spans="2:55" ht="42" hidden="1" customHeight="1" thickBot="1" x14ac:dyDescent="0.3">
      <c r="B30" s="223" t="s">
        <v>85</v>
      </c>
      <c r="C30" s="223"/>
      <c r="D30" s="223"/>
      <c r="E30" s="223"/>
      <c r="F30" s="223"/>
      <c r="G30" s="223"/>
      <c r="O30" s="206"/>
      <c r="P30" s="206"/>
      <c r="Q30" s="206"/>
      <c r="R30" s="206"/>
      <c r="S30" s="206"/>
      <c r="T30" s="206"/>
      <c r="U30" s="206"/>
      <c r="V30" s="206"/>
      <c r="W30" s="206"/>
      <c r="X30" s="206"/>
      <c r="Y30" s="206"/>
      <c r="Z30" s="206"/>
      <c r="AA30" s="206"/>
      <c r="AB30" s="206"/>
      <c r="AC30" s="206"/>
      <c r="AD30" s="206"/>
      <c r="AE30" s="206"/>
      <c r="AF30" s="206"/>
      <c r="AG30" s="206"/>
      <c r="AH30" s="206"/>
      <c r="AI30" s="206"/>
      <c r="AJ30" s="206"/>
      <c r="AK30" s="206"/>
      <c r="AL30" s="206"/>
      <c r="AM30" s="206"/>
      <c r="AN30" s="206"/>
      <c r="AO30" s="206"/>
      <c r="AP30" s="206"/>
      <c r="AQ30" s="206"/>
      <c r="AR30" s="206"/>
      <c r="AS30" s="206"/>
      <c r="AT30" s="206"/>
      <c r="AU30" s="206"/>
      <c r="AV30" s="206"/>
      <c r="AW30" s="206"/>
      <c r="AX30" s="206"/>
      <c r="AY30" s="206"/>
      <c r="AZ30" s="206"/>
      <c r="BA30" s="206"/>
      <c r="BB30" s="206"/>
      <c r="BC30" s="206"/>
    </row>
    <row r="31" spans="2:55" hidden="1" x14ac:dyDescent="0.2">
      <c r="B31" s="216"/>
      <c r="C31" s="216" t="s">
        <v>7</v>
      </c>
      <c r="D31" s="216" t="s">
        <v>122</v>
      </c>
      <c r="E31" s="216" t="s">
        <v>123</v>
      </c>
      <c r="F31" s="216" t="s">
        <v>124</v>
      </c>
      <c r="G31" s="216" t="s">
        <v>134</v>
      </c>
      <c r="O31" s="206"/>
      <c r="P31" s="206"/>
      <c r="Q31" s="206"/>
      <c r="R31" s="206"/>
      <c r="S31" s="206"/>
      <c r="T31" s="206"/>
      <c r="U31" s="206"/>
      <c r="V31" s="206"/>
      <c r="W31" s="206"/>
      <c r="X31" s="206"/>
      <c r="Y31" s="206"/>
      <c r="Z31" s="206"/>
      <c r="AA31" s="206"/>
      <c r="AB31" s="206"/>
      <c r="AC31" s="206"/>
      <c r="AD31" s="206"/>
      <c r="AE31" s="206"/>
      <c r="AF31" s="206"/>
      <c r="AG31" s="206"/>
      <c r="AH31" s="206"/>
      <c r="AI31" s="206"/>
      <c r="AJ31" s="206"/>
      <c r="AK31" s="206"/>
      <c r="AL31" s="206"/>
      <c r="AM31" s="206"/>
      <c r="AN31" s="206"/>
      <c r="AO31" s="206"/>
      <c r="AP31" s="206"/>
      <c r="AQ31" s="206"/>
      <c r="AR31" s="206"/>
      <c r="AS31" s="206"/>
      <c r="AT31" s="206"/>
      <c r="AU31" s="206"/>
      <c r="AV31" s="206"/>
      <c r="AW31" s="206"/>
      <c r="AX31" s="206"/>
      <c r="AY31" s="206"/>
      <c r="AZ31" s="206"/>
      <c r="BA31" s="206"/>
      <c r="BB31" s="206"/>
      <c r="BC31" s="206"/>
    </row>
    <row r="32" spans="2:55" ht="12" hidden="1" thickBot="1" x14ac:dyDescent="0.25">
      <c r="B32" s="217"/>
      <c r="C32" s="217"/>
      <c r="D32" s="217"/>
      <c r="E32" s="217"/>
      <c r="F32" s="217"/>
      <c r="G32" s="217"/>
      <c r="O32" s="206"/>
      <c r="P32" s="206"/>
      <c r="Q32" s="206"/>
      <c r="R32" s="206"/>
      <c r="S32" s="206"/>
      <c r="T32" s="206"/>
      <c r="U32" s="206"/>
      <c r="V32" s="206"/>
      <c r="W32" s="206"/>
      <c r="X32" s="206"/>
      <c r="Y32" s="206"/>
      <c r="Z32" s="206"/>
      <c r="AA32" s="206"/>
      <c r="AB32" s="206"/>
      <c r="AC32" s="206"/>
      <c r="AD32" s="206"/>
      <c r="AE32" s="206"/>
      <c r="AF32" s="206"/>
      <c r="AG32" s="206"/>
      <c r="AH32" s="206"/>
      <c r="AI32" s="206"/>
      <c r="AJ32" s="206"/>
      <c r="AK32" s="206"/>
      <c r="AL32" s="206"/>
      <c r="AM32" s="206"/>
      <c r="AN32" s="206"/>
      <c r="AO32" s="206"/>
      <c r="AP32" s="206"/>
      <c r="AQ32" s="206"/>
      <c r="AR32" s="206"/>
      <c r="AS32" s="206"/>
      <c r="AT32" s="206"/>
      <c r="AU32" s="206"/>
      <c r="AV32" s="206"/>
      <c r="AW32" s="206"/>
      <c r="AX32" s="206"/>
      <c r="AY32" s="206"/>
      <c r="AZ32" s="206"/>
      <c r="BA32" s="206"/>
      <c r="BB32" s="206"/>
      <c r="BC32" s="206"/>
    </row>
    <row r="33" spans="2:55" ht="15.75" hidden="1" thickBot="1" x14ac:dyDescent="0.25">
      <c r="B33" s="52" t="s">
        <v>2</v>
      </c>
      <c r="C33" s="54">
        <f>'Distribution 3 Year'!C7</f>
        <v>0.44201131741885119</v>
      </c>
      <c r="D33" s="53">
        <f>'Distribution 3 Year'!G7</f>
        <v>0.44201101669570142</v>
      </c>
      <c r="E33" s="53">
        <f>'Distribution 3 Year'!H7</f>
        <v>0.44201071597255159</v>
      </c>
      <c r="F33" s="53">
        <f>'Distribution 3 Year'!I7</f>
        <v>0.44201041524940182</v>
      </c>
      <c r="G33" s="53">
        <f>'Distribution 3 Year'!E7</f>
        <v>1.4196712925871123E-2</v>
      </c>
      <c r="O33" s="206"/>
      <c r="P33" s="206"/>
      <c r="Q33" s="206"/>
      <c r="R33" s="206"/>
      <c r="S33" s="206"/>
      <c r="T33" s="206"/>
      <c r="U33" s="206"/>
      <c r="V33" s="206"/>
      <c r="W33" s="206"/>
      <c r="X33" s="206"/>
      <c r="Y33" s="206"/>
      <c r="Z33" s="206"/>
      <c r="AA33" s="206"/>
      <c r="AB33" s="206"/>
      <c r="AC33" s="206"/>
      <c r="AD33" s="206"/>
      <c r="AE33" s="206"/>
      <c r="AF33" s="206"/>
      <c r="AG33" s="206"/>
      <c r="AH33" s="206"/>
      <c r="AI33" s="206"/>
      <c r="AJ33" s="206"/>
      <c r="AK33" s="206"/>
      <c r="AL33" s="206"/>
      <c r="AM33" s="206"/>
      <c r="AN33" s="206"/>
      <c r="AO33" s="206"/>
      <c r="AP33" s="206"/>
      <c r="AQ33" s="206"/>
      <c r="AR33" s="206"/>
      <c r="AS33" s="206"/>
      <c r="AT33" s="206"/>
      <c r="AU33" s="206"/>
      <c r="AV33" s="206"/>
      <c r="AW33" s="206"/>
      <c r="AX33" s="206"/>
      <c r="AY33" s="206"/>
      <c r="AZ33" s="206"/>
      <c r="BA33" s="206"/>
      <c r="BB33" s="206"/>
      <c r="BC33" s="206"/>
    </row>
    <row r="34" spans="2:55" ht="15.75" hidden="1" thickBot="1" x14ac:dyDescent="0.25">
      <c r="B34" s="52" t="s">
        <v>5</v>
      </c>
      <c r="C34" s="54">
        <f>'Distribution 3 Year'!C8</f>
        <v>0.15778023473846647</v>
      </c>
      <c r="D34" s="53">
        <f>'Distribution 3 Year'!G8</f>
        <v>0.15746872663909225</v>
      </c>
      <c r="E34" s="53">
        <f>'Distribution 3 Year'!H8</f>
        <v>0.15715721853971804</v>
      </c>
      <c r="F34" s="53">
        <f>'Distribution 3 Year'!I8</f>
        <v>0.15684571044034382</v>
      </c>
      <c r="G34" s="53">
        <f>'Distribution 3 Year'!E8</f>
        <v>8.1917352005346292E-3</v>
      </c>
      <c r="O34" s="206"/>
      <c r="P34" s="206"/>
      <c r="Q34" s="206"/>
      <c r="R34" s="206"/>
      <c r="S34" s="206"/>
      <c r="T34" s="206"/>
      <c r="U34" s="206"/>
      <c r="V34" s="206"/>
      <c r="W34" s="206"/>
      <c r="X34" s="206"/>
      <c r="Y34" s="206"/>
      <c r="Z34" s="206"/>
      <c r="AA34" s="206"/>
      <c r="AB34" s="206"/>
      <c r="AC34" s="206"/>
      <c r="AD34" s="206"/>
      <c r="AE34" s="206"/>
      <c r="AF34" s="206"/>
      <c r="AG34" s="206"/>
      <c r="AH34" s="206"/>
      <c r="AI34" s="206"/>
      <c r="AJ34" s="206"/>
      <c r="AK34" s="206"/>
      <c r="AL34" s="206"/>
      <c r="AM34" s="206"/>
      <c r="AN34" s="206"/>
      <c r="AO34" s="206"/>
      <c r="AP34" s="206"/>
      <c r="AQ34" s="206"/>
      <c r="AR34" s="206"/>
      <c r="AS34" s="206"/>
      <c r="AT34" s="206"/>
      <c r="AU34" s="206"/>
      <c r="AV34" s="206"/>
      <c r="AW34" s="206"/>
      <c r="AX34" s="206"/>
      <c r="AY34" s="206"/>
      <c r="AZ34" s="206"/>
      <c r="BA34" s="206"/>
      <c r="BB34" s="206"/>
      <c r="BC34" s="206"/>
    </row>
    <row r="35" spans="2:55" ht="15.75" hidden="1" thickBot="1" x14ac:dyDescent="0.25">
      <c r="B35" s="52" t="s">
        <v>11</v>
      </c>
      <c r="C35" s="54">
        <f>'Distribution 3 Year'!C9</f>
        <v>0.38062920731815902</v>
      </c>
      <c r="D35" s="53">
        <f>'Distribution 3 Year'!G9</f>
        <v>0.37630981648203005</v>
      </c>
      <c r="E35" s="53">
        <f>'Distribution 3 Year'!H9</f>
        <v>0.37199042564590107</v>
      </c>
      <c r="F35" s="53">
        <f>'Distribution 3 Year'!I9</f>
        <v>0.36767103480977203</v>
      </c>
      <c r="G35" s="53">
        <f>'Distribution 3 Year'!E9</f>
        <v>-2.0328685069719223E-2</v>
      </c>
      <c r="O35" s="206"/>
      <c r="P35" s="206"/>
      <c r="Q35" s="206"/>
      <c r="R35" s="206"/>
      <c r="S35" s="206"/>
      <c r="T35" s="206"/>
      <c r="U35" s="206"/>
      <c r="V35" s="206"/>
      <c r="W35" s="206"/>
      <c r="X35" s="206"/>
      <c r="Y35" s="206"/>
      <c r="Z35" s="206"/>
      <c r="AA35" s="206"/>
      <c r="AB35" s="206"/>
      <c r="AC35" s="206"/>
      <c r="AD35" s="206"/>
      <c r="AE35" s="206"/>
      <c r="AF35" s="206"/>
      <c r="AG35" s="206"/>
      <c r="AH35" s="206"/>
      <c r="AI35" s="206"/>
      <c r="AJ35" s="206"/>
      <c r="AK35" s="206"/>
      <c r="AL35" s="206"/>
      <c r="AM35" s="206"/>
      <c r="AN35" s="206"/>
      <c r="AO35" s="206"/>
      <c r="AP35" s="206"/>
      <c r="AQ35" s="206"/>
      <c r="AR35" s="206"/>
      <c r="AS35" s="206"/>
      <c r="AT35" s="206"/>
      <c r="AU35" s="206"/>
      <c r="AV35" s="206"/>
      <c r="AW35" s="206"/>
      <c r="AX35" s="206"/>
      <c r="AY35" s="206"/>
      <c r="AZ35" s="206"/>
      <c r="BA35" s="206"/>
      <c r="BB35" s="206"/>
      <c r="BC35" s="206"/>
    </row>
    <row r="36" spans="2:55" ht="15.75" hidden="1" thickBot="1" x14ac:dyDescent="0.25">
      <c r="B36" s="52" t="s">
        <v>16</v>
      </c>
      <c r="C36" s="54">
        <f>'Distribution 3 Year'!C10</f>
        <v>1.3069733547091296E-2</v>
      </c>
      <c r="D36" s="53">
        <f>'Distribution 3 Year'!G10</f>
        <v>1.3059577643343818E-2</v>
      </c>
      <c r="E36" s="53">
        <f>'Distribution 3 Year'!H10</f>
        <v>1.3049421739596343E-2</v>
      </c>
      <c r="F36" s="53">
        <f>'Distribution 3 Year'!I10</f>
        <v>1.3039265835848864E-2</v>
      </c>
      <c r="G36" s="53">
        <f>'Distribution 3 Year'!E10</f>
        <v>1.1834517802544209E-2</v>
      </c>
      <c r="O36" s="206"/>
      <c r="P36" s="206"/>
      <c r="Q36" s="206"/>
      <c r="R36" s="206"/>
      <c r="S36" s="206"/>
      <c r="T36" s="206"/>
      <c r="U36" s="206"/>
      <c r="V36" s="206"/>
      <c r="W36" s="206"/>
      <c r="X36" s="206"/>
      <c r="Y36" s="206"/>
      <c r="Z36" s="206"/>
      <c r="AA36" s="206"/>
      <c r="AB36" s="206"/>
      <c r="AC36" s="206"/>
      <c r="AD36" s="206"/>
      <c r="AE36" s="206"/>
      <c r="AF36" s="206"/>
      <c r="AG36" s="206"/>
      <c r="AH36" s="206"/>
      <c r="AI36" s="206"/>
      <c r="AJ36" s="206"/>
      <c r="AK36" s="206"/>
      <c r="AL36" s="206"/>
      <c r="AM36" s="206"/>
      <c r="AN36" s="206"/>
      <c r="AO36" s="206"/>
      <c r="AP36" s="206"/>
      <c r="AQ36" s="206"/>
      <c r="AR36" s="206"/>
      <c r="AS36" s="206"/>
      <c r="AT36" s="206"/>
      <c r="AU36" s="206"/>
      <c r="AV36" s="206"/>
      <c r="AW36" s="206"/>
      <c r="AX36" s="206"/>
      <c r="AY36" s="206"/>
      <c r="AZ36" s="206"/>
      <c r="BA36" s="206"/>
      <c r="BB36" s="206"/>
      <c r="BC36" s="206"/>
    </row>
    <row r="37" spans="2:55" ht="15.75" hidden="1" thickBot="1" x14ac:dyDescent="0.25">
      <c r="B37" s="52" t="s">
        <v>12</v>
      </c>
      <c r="C37" s="54">
        <f>'Distribution 3 Year'!C11</f>
        <v>6.5095069774320389E-3</v>
      </c>
      <c r="D37" s="53">
        <f>'Distribution 3 Year'!G11</f>
        <v>6.4841958731661027E-3</v>
      </c>
      <c r="E37" s="53">
        <f>'Distribution 3 Year'!H11</f>
        <v>6.4588847689001656E-3</v>
      </c>
      <c r="F37" s="53">
        <f>'Distribution 3 Year'!I11</f>
        <v>6.4335736646342293E-3</v>
      </c>
      <c r="G37" s="53">
        <f>'Distribution 3 Year'!E11</f>
        <v>2.3681675718819108E-3</v>
      </c>
      <c r="O37" s="206"/>
      <c r="P37" s="206"/>
      <c r="Q37" s="206"/>
      <c r="R37" s="206"/>
      <c r="S37" s="206"/>
      <c r="T37" s="206"/>
      <c r="U37" s="206"/>
      <c r="V37" s="206"/>
      <c r="W37" s="206"/>
      <c r="X37" s="206"/>
      <c r="Y37" s="206"/>
      <c r="Z37" s="206"/>
      <c r="AA37" s="206"/>
      <c r="AB37" s="206"/>
      <c r="AC37" s="206"/>
      <c r="AD37" s="206"/>
      <c r="AE37" s="206"/>
      <c r="AF37" s="206"/>
      <c r="AG37" s="206"/>
      <c r="AH37" s="206"/>
      <c r="AI37" s="206"/>
      <c r="AJ37" s="206"/>
      <c r="AK37" s="206"/>
      <c r="AL37" s="206"/>
      <c r="AM37" s="206"/>
      <c r="AN37" s="206"/>
      <c r="AO37" s="206"/>
      <c r="AP37" s="206"/>
      <c r="AQ37" s="206"/>
      <c r="AR37" s="206"/>
      <c r="AS37" s="206"/>
      <c r="AT37" s="206"/>
      <c r="AU37" s="206"/>
      <c r="AV37" s="206"/>
      <c r="AW37" s="206"/>
      <c r="AX37" s="206"/>
      <c r="AY37" s="206"/>
      <c r="AZ37" s="206"/>
      <c r="BA37" s="206"/>
      <c r="BB37" s="206"/>
      <c r="BC37" s="206"/>
    </row>
    <row r="38" spans="2:55" ht="15" hidden="1" thickBot="1" x14ac:dyDescent="0.25">
      <c r="B38" s="52" t="s">
        <v>4</v>
      </c>
      <c r="C38" s="61">
        <f>SUM(C33:C37)</f>
        <v>0.99999999999999989</v>
      </c>
      <c r="D38" s="63">
        <f>SUM(D33:D37)</f>
        <v>0.99533333333333374</v>
      </c>
      <c r="E38" s="63">
        <f>SUM(E33:E37)</f>
        <v>0.99066666666666714</v>
      </c>
      <c r="F38" s="63">
        <f>SUM(F33:F37)</f>
        <v>0.98600000000000088</v>
      </c>
      <c r="G38" s="62">
        <f>(F38-C38)/C38</f>
        <v>-1.3999999999999015E-2</v>
      </c>
      <c r="O38" s="206"/>
      <c r="P38" s="206"/>
      <c r="Q38" s="206"/>
      <c r="R38" s="206"/>
      <c r="S38" s="206"/>
      <c r="T38" s="206"/>
      <c r="U38" s="206"/>
      <c r="V38" s="206"/>
      <c r="W38" s="206"/>
      <c r="X38" s="206"/>
      <c r="Y38" s="206"/>
      <c r="Z38" s="206"/>
      <c r="AA38" s="206"/>
      <c r="AB38" s="206"/>
      <c r="AC38" s="206"/>
      <c r="AD38" s="206"/>
      <c r="AE38" s="206"/>
      <c r="AF38" s="206"/>
      <c r="AG38" s="206"/>
      <c r="AH38" s="206"/>
      <c r="AI38" s="206"/>
      <c r="AJ38" s="206"/>
      <c r="AK38" s="206"/>
      <c r="AL38" s="206"/>
      <c r="AM38" s="206"/>
      <c r="AN38" s="206"/>
      <c r="AO38" s="206"/>
      <c r="AP38" s="206"/>
      <c r="AQ38" s="206"/>
      <c r="AR38" s="206"/>
      <c r="AS38" s="206"/>
      <c r="AT38" s="206"/>
      <c r="AU38" s="206"/>
      <c r="AV38" s="206"/>
      <c r="AW38" s="206"/>
      <c r="AX38" s="206"/>
      <c r="AY38" s="206"/>
      <c r="AZ38" s="206"/>
      <c r="BA38" s="206"/>
      <c r="BB38" s="206"/>
      <c r="BC38" s="206"/>
    </row>
    <row r="39" spans="2:55" x14ac:dyDescent="0.2">
      <c r="O39" s="206"/>
      <c r="P39" s="206"/>
      <c r="Q39" s="206"/>
      <c r="R39" s="206"/>
      <c r="S39" s="206"/>
      <c r="T39" s="206"/>
      <c r="U39" s="206"/>
      <c r="V39" s="206"/>
      <c r="W39" s="206"/>
      <c r="X39" s="206"/>
      <c r="Y39" s="206"/>
      <c r="Z39" s="206"/>
      <c r="AA39" s="206"/>
      <c r="AB39" s="206"/>
      <c r="AC39" s="206"/>
      <c r="AD39" s="206"/>
      <c r="AE39" s="206"/>
      <c r="AF39" s="206"/>
      <c r="AG39" s="206"/>
      <c r="AH39" s="206"/>
      <c r="AI39" s="206"/>
      <c r="AJ39" s="206"/>
      <c r="AK39" s="206"/>
      <c r="AL39" s="206"/>
      <c r="AM39" s="206"/>
      <c r="AN39" s="206"/>
      <c r="AO39" s="206"/>
      <c r="AP39" s="206"/>
      <c r="AQ39" s="206"/>
      <c r="AR39" s="206"/>
      <c r="AS39" s="206"/>
      <c r="AT39" s="206"/>
      <c r="AU39" s="206"/>
      <c r="AV39" s="206"/>
      <c r="AW39" s="206"/>
      <c r="AX39" s="206"/>
      <c r="AY39" s="206"/>
      <c r="AZ39" s="206"/>
      <c r="BA39" s="206"/>
      <c r="BB39" s="206"/>
      <c r="BC39" s="206"/>
    </row>
    <row r="40" spans="2:55" x14ac:dyDescent="0.2">
      <c r="O40" s="206"/>
      <c r="P40" s="206"/>
      <c r="Q40" s="206"/>
      <c r="R40" s="206"/>
      <c r="S40" s="206"/>
      <c r="T40" s="206"/>
      <c r="U40" s="206"/>
      <c r="V40" s="206"/>
      <c r="W40" s="206"/>
      <c r="X40" s="206"/>
      <c r="Y40" s="206"/>
      <c r="Z40" s="206"/>
      <c r="AA40" s="206"/>
      <c r="AB40" s="206"/>
      <c r="AC40" s="206"/>
      <c r="AD40" s="206"/>
      <c r="AE40" s="206"/>
      <c r="AF40" s="206"/>
      <c r="AG40" s="206"/>
      <c r="AH40" s="206"/>
      <c r="AI40" s="206"/>
      <c r="AJ40" s="206"/>
      <c r="AK40" s="206"/>
      <c r="AL40" s="206"/>
      <c r="AM40" s="206"/>
      <c r="AN40" s="206"/>
      <c r="AO40" s="206"/>
      <c r="AP40" s="206"/>
      <c r="AQ40" s="206"/>
      <c r="AR40" s="206"/>
      <c r="AS40" s="206"/>
      <c r="AT40" s="206"/>
      <c r="AU40" s="206"/>
      <c r="AV40" s="206"/>
      <c r="AW40" s="206"/>
      <c r="AX40" s="206"/>
      <c r="AY40" s="206"/>
      <c r="AZ40" s="206"/>
      <c r="BA40" s="206"/>
      <c r="BB40" s="206"/>
      <c r="BC40" s="206"/>
    </row>
    <row r="41" spans="2:55" ht="28.5" customHeight="1" thickBot="1" x14ac:dyDescent="0.3">
      <c r="B41" s="223" t="s">
        <v>176</v>
      </c>
      <c r="C41" s="223"/>
      <c r="D41" s="223"/>
      <c r="E41" s="223"/>
      <c r="F41" s="223"/>
      <c r="G41" s="223"/>
      <c r="O41" s="206"/>
      <c r="P41" s="206"/>
      <c r="Q41" s="206"/>
      <c r="R41" s="206"/>
      <c r="S41" s="206"/>
      <c r="T41" s="206"/>
      <c r="U41" s="206"/>
      <c r="V41" s="206"/>
      <c r="W41" s="206"/>
      <c r="X41" s="206"/>
      <c r="Y41" s="206"/>
      <c r="Z41" s="206"/>
      <c r="AA41" s="206"/>
      <c r="AB41" s="206"/>
      <c r="AC41" s="206"/>
      <c r="AD41" s="206"/>
      <c r="AE41" s="206"/>
      <c r="AF41" s="206"/>
      <c r="AG41" s="206"/>
      <c r="AH41" s="206"/>
      <c r="AI41" s="206"/>
      <c r="AJ41" s="206"/>
      <c r="AK41" s="206"/>
      <c r="AL41" s="206"/>
      <c r="AM41" s="206"/>
      <c r="AN41" s="206"/>
      <c r="AO41" s="206"/>
      <c r="AP41" s="206"/>
      <c r="AQ41" s="206"/>
      <c r="AR41" s="206"/>
      <c r="AS41" s="206"/>
      <c r="AT41" s="206"/>
      <c r="AU41" s="206"/>
      <c r="AV41" s="206"/>
      <c r="AW41" s="206"/>
      <c r="AX41" s="206"/>
      <c r="AY41" s="206"/>
      <c r="AZ41" s="206"/>
      <c r="BA41" s="206"/>
      <c r="BB41" s="206"/>
      <c r="BC41" s="206"/>
    </row>
    <row r="42" spans="2:55" ht="10.5" customHeight="1" x14ac:dyDescent="0.2">
      <c r="B42" s="216"/>
      <c r="C42" s="216" t="s">
        <v>80</v>
      </c>
      <c r="D42" s="216" t="s">
        <v>154</v>
      </c>
      <c r="E42" s="216" t="s">
        <v>83</v>
      </c>
      <c r="F42" s="216" t="s">
        <v>156</v>
      </c>
      <c r="G42" s="216" t="s">
        <v>157</v>
      </c>
      <c r="O42" s="206"/>
      <c r="P42" s="206"/>
      <c r="Q42" s="206"/>
      <c r="R42" s="206"/>
      <c r="S42" s="206"/>
      <c r="T42" s="206"/>
      <c r="U42" s="206"/>
      <c r="V42" s="206"/>
      <c r="W42" s="206"/>
      <c r="X42" s="206"/>
      <c r="Y42" s="206"/>
      <c r="Z42" s="206"/>
      <c r="AA42" s="206"/>
      <c r="AB42" s="206"/>
      <c r="AC42" s="206"/>
      <c r="AD42" s="206"/>
      <c r="AE42" s="206"/>
      <c r="AF42" s="206"/>
      <c r="AG42" s="206"/>
      <c r="AH42" s="206"/>
      <c r="AI42" s="206"/>
      <c r="AJ42" s="206"/>
      <c r="AK42" s="206"/>
      <c r="AL42" s="206"/>
      <c r="AM42" s="206"/>
      <c r="AN42" s="206"/>
      <c r="AO42" s="206"/>
      <c r="AP42" s="206"/>
      <c r="AQ42" s="206"/>
      <c r="AR42" s="206"/>
      <c r="AS42" s="206"/>
      <c r="AT42" s="206"/>
      <c r="AU42" s="206"/>
      <c r="AV42" s="206"/>
      <c r="AW42" s="206"/>
      <c r="AX42" s="206"/>
      <c r="AY42" s="206"/>
      <c r="AZ42" s="206"/>
      <c r="BA42" s="206"/>
      <c r="BB42" s="206"/>
      <c r="BC42" s="206"/>
    </row>
    <row r="43" spans="2:55" ht="30.95" customHeight="1" thickBot="1" x14ac:dyDescent="0.25">
      <c r="B43" s="217"/>
      <c r="C43" s="217"/>
      <c r="D43" s="217"/>
      <c r="E43" s="217"/>
      <c r="F43" s="217"/>
      <c r="G43" s="217"/>
      <c r="O43" s="206"/>
      <c r="P43" s="206"/>
      <c r="Q43" s="206"/>
      <c r="R43" s="206"/>
      <c r="S43" s="206"/>
      <c r="T43" s="206"/>
      <c r="U43" s="206"/>
      <c r="V43" s="206"/>
      <c r="W43" s="206"/>
      <c r="X43" s="206"/>
      <c r="Y43" s="206"/>
      <c r="Z43" s="206"/>
      <c r="AA43" s="206"/>
      <c r="AB43" s="206"/>
      <c r="AC43" s="206"/>
      <c r="AD43" s="206"/>
      <c r="AE43" s="206"/>
      <c r="AF43" s="206"/>
      <c r="AG43" s="206"/>
      <c r="AH43" s="206"/>
      <c r="AI43" s="206"/>
      <c r="AJ43" s="206"/>
      <c r="AK43" s="206"/>
      <c r="AL43" s="206"/>
      <c r="AM43" s="206"/>
      <c r="AN43" s="206"/>
      <c r="AO43" s="206"/>
      <c r="AP43" s="206"/>
      <c r="AQ43" s="206"/>
      <c r="AR43" s="206"/>
      <c r="AS43" s="206"/>
      <c r="AT43" s="206"/>
      <c r="AU43" s="206"/>
      <c r="AV43" s="206"/>
      <c r="AW43" s="206"/>
      <c r="AX43" s="206"/>
      <c r="AY43" s="206"/>
      <c r="AZ43" s="206"/>
      <c r="BA43" s="206"/>
      <c r="BB43" s="206"/>
      <c r="BC43" s="206"/>
    </row>
    <row r="44" spans="2:55" ht="15.75" thickBot="1" x14ac:dyDescent="0.25">
      <c r="B44" s="52" t="s">
        <v>2</v>
      </c>
      <c r="C44" s="55">
        <f>Commodity!C15</f>
        <v>603592.50779147819</v>
      </c>
      <c r="D44" s="54">
        <f>Commodity!C7</f>
        <v>0.42829805435073137</v>
      </c>
      <c r="E44" s="55">
        <f>Commodity!D15</f>
        <v>603591.90643759177</v>
      </c>
      <c r="F44" s="54">
        <f>Commodity!D7</f>
        <v>0.42829762764116119</v>
      </c>
      <c r="G44" s="53">
        <f>Commodity!E15</f>
        <v>-9.9629117104380446E-7</v>
      </c>
      <c r="O44" s="206"/>
      <c r="P44" s="206"/>
      <c r="Q44" s="206"/>
      <c r="R44" s="206"/>
      <c r="S44" s="206"/>
      <c r="T44" s="206"/>
      <c r="U44" s="206"/>
      <c r="V44" s="206"/>
      <c r="W44" s="206"/>
      <c r="X44" s="206"/>
      <c r="Y44" s="206"/>
      <c r="Z44" s="206"/>
      <c r="AA44" s="206"/>
      <c r="AB44" s="206"/>
      <c r="AC44" s="206"/>
      <c r="AD44" s="206"/>
      <c r="AE44" s="206"/>
      <c r="AF44" s="206"/>
      <c r="AG44" s="206"/>
      <c r="AH44" s="206"/>
      <c r="AI44" s="206"/>
      <c r="AJ44" s="206"/>
      <c r="AK44" s="206"/>
      <c r="AL44" s="206"/>
      <c r="AM44" s="206"/>
      <c r="AN44" s="206"/>
      <c r="AO44" s="206"/>
      <c r="AP44" s="206"/>
      <c r="AQ44" s="206"/>
      <c r="AR44" s="206"/>
      <c r="AS44" s="206"/>
      <c r="AT44" s="206"/>
      <c r="AU44" s="206"/>
      <c r="AV44" s="206"/>
      <c r="AW44" s="206"/>
      <c r="AX44" s="206"/>
      <c r="AY44" s="206"/>
      <c r="AZ44" s="206"/>
      <c r="BA44" s="206"/>
      <c r="BB44" s="206"/>
      <c r="BC44" s="206"/>
    </row>
    <row r="45" spans="2:55" ht="15.75" thickBot="1" x14ac:dyDescent="0.25">
      <c r="B45" s="52" t="s">
        <v>5</v>
      </c>
      <c r="C45" s="55">
        <f>Commodity!C16</f>
        <v>187031.77779313474</v>
      </c>
      <c r="D45" s="54">
        <f>Commodity!C8</f>
        <v>0.13271428239502228</v>
      </c>
      <c r="E45" s="55">
        <f>Commodity!D16</f>
        <v>186061.86451019091</v>
      </c>
      <c r="F45" s="54">
        <f>Commodity!D8</f>
        <v>0.13202604990934458</v>
      </c>
      <c r="G45" s="53">
        <f>Commodity!E16</f>
        <v>-5.1858207968091792E-3</v>
      </c>
      <c r="O45" s="206"/>
      <c r="P45" s="206"/>
      <c r="Q45" s="206"/>
      <c r="R45" s="206"/>
      <c r="S45" s="206"/>
      <c r="T45" s="206"/>
      <c r="U45" s="206"/>
      <c r="V45" s="206"/>
      <c r="W45" s="206"/>
      <c r="X45" s="206"/>
      <c r="Y45" s="206"/>
      <c r="Z45" s="206"/>
      <c r="AA45" s="206"/>
      <c r="AB45" s="206"/>
      <c r="AC45" s="206"/>
      <c r="AD45" s="206"/>
      <c r="AE45" s="206"/>
      <c r="AF45" s="206"/>
      <c r="AG45" s="206"/>
      <c r="AH45" s="206"/>
      <c r="AI45" s="206"/>
      <c r="AJ45" s="206"/>
      <c r="AK45" s="206"/>
      <c r="AL45" s="206"/>
      <c r="AM45" s="206"/>
      <c r="AN45" s="206"/>
      <c r="AO45" s="206"/>
      <c r="AP45" s="206"/>
      <c r="AQ45" s="206"/>
      <c r="AR45" s="206"/>
      <c r="AS45" s="206"/>
      <c r="AT45" s="206"/>
      <c r="AU45" s="206"/>
      <c r="AV45" s="206"/>
      <c r="AW45" s="206"/>
      <c r="AX45" s="206"/>
      <c r="AY45" s="206"/>
      <c r="AZ45" s="206"/>
      <c r="BA45" s="206"/>
      <c r="BB45" s="206"/>
      <c r="BC45" s="206"/>
    </row>
    <row r="46" spans="2:55" ht="15.75" thickBot="1" x14ac:dyDescent="0.25">
      <c r="B46" s="52" t="s">
        <v>11</v>
      </c>
      <c r="C46" s="55">
        <f>Commodity!C17</f>
        <v>592332.72991908458</v>
      </c>
      <c r="D46" s="54">
        <f>Commodity!C9</f>
        <v>0.42030832470214263</v>
      </c>
      <c r="E46" s="55">
        <f>Commodity!D17</f>
        <v>568376.1412419593</v>
      </c>
      <c r="F46" s="54">
        <f>Commodity!D9</f>
        <v>0.40330917347537121</v>
      </c>
      <c r="G46" s="53">
        <f>Commodity!E17</f>
        <v>-4.0444479035284552E-2</v>
      </c>
      <c r="O46" s="206"/>
      <c r="P46" s="206"/>
      <c r="Q46" s="206"/>
      <c r="R46" s="206"/>
      <c r="S46" s="206"/>
      <c r="T46" s="206"/>
      <c r="U46" s="206"/>
      <c r="V46" s="206"/>
      <c r="W46" s="206"/>
      <c r="X46" s="206"/>
      <c r="Y46" s="206"/>
      <c r="Z46" s="206"/>
      <c r="AA46" s="206"/>
      <c r="AB46" s="206"/>
      <c r="AC46" s="206"/>
      <c r="AD46" s="206"/>
      <c r="AE46" s="206"/>
      <c r="AF46" s="206"/>
      <c r="AG46" s="206"/>
      <c r="AH46" s="206"/>
      <c r="AI46" s="206"/>
      <c r="AJ46" s="206"/>
      <c r="AK46" s="206"/>
      <c r="AL46" s="206"/>
      <c r="AM46" s="206"/>
      <c r="AN46" s="206"/>
      <c r="AO46" s="206"/>
      <c r="AP46" s="206"/>
      <c r="AQ46" s="206"/>
      <c r="AR46" s="206"/>
      <c r="AS46" s="206"/>
      <c r="AT46" s="206"/>
      <c r="AU46" s="206"/>
      <c r="AV46" s="206"/>
      <c r="AW46" s="206"/>
      <c r="AX46" s="206"/>
      <c r="AY46" s="206"/>
      <c r="AZ46" s="206"/>
      <c r="BA46" s="206"/>
      <c r="BB46" s="206"/>
      <c r="BC46" s="206"/>
    </row>
    <row r="47" spans="2:55" ht="15.75" thickBot="1" x14ac:dyDescent="0.25">
      <c r="B47" s="52" t="s">
        <v>16</v>
      </c>
      <c r="C47" s="55">
        <f>Commodity!C18</f>
        <v>21128.39983150996</v>
      </c>
      <c r="D47" s="54">
        <f>Commodity!C10</f>
        <v>1.4992320849857636E-2</v>
      </c>
      <c r="E47" s="55">
        <f>Commodity!D18</f>
        <v>21070.460321764978</v>
      </c>
      <c r="F47" s="54">
        <f>Commodity!D10</f>
        <v>1.4951208047804129E-2</v>
      </c>
      <c r="G47" s="53">
        <f>Commodity!E18</f>
        <v>-2.7422573506287523E-3</v>
      </c>
      <c r="O47" s="206"/>
      <c r="P47" s="206"/>
      <c r="Q47" s="206"/>
      <c r="R47" s="206"/>
      <c r="S47" s="206"/>
      <c r="T47" s="206"/>
      <c r="U47" s="206"/>
      <c r="V47" s="206"/>
      <c r="W47" s="206"/>
      <c r="X47" s="206"/>
      <c r="Y47" s="206"/>
      <c r="Z47" s="206"/>
      <c r="AA47" s="206"/>
      <c r="AB47" s="206"/>
      <c r="AC47" s="206"/>
      <c r="AD47" s="206"/>
      <c r="AE47" s="206"/>
      <c r="AF47" s="206"/>
      <c r="AG47" s="206"/>
      <c r="AH47" s="206"/>
      <c r="AI47" s="206"/>
      <c r="AJ47" s="206"/>
      <c r="AK47" s="206"/>
      <c r="AL47" s="206"/>
      <c r="AM47" s="206"/>
      <c r="AN47" s="206"/>
      <c r="AO47" s="206"/>
      <c r="AP47" s="206"/>
      <c r="AQ47" s="206"/>
      <c r="AR47" s="206"/>
      <c r="AS47" s="206"/>
      <c r="AT47" s="206"/>
      <c r="AU47" s="206"/>
      <c r="AV47" s="206"/>
      <c r="AW47" s="206"/>
      <c r="AX47" s="206"/>
      <c r="AY47" s="206"/>
      <c r="AZ47" s="206"/>
      <c r="BA47" s="206"/>
      <c r="BB47" s="206"/>
      <c r="BC47" s="206"/>
    </row>
    <row r="48" spans="2:55" ht="15.75" thickBot="1" x14ac:dyDescent="0.25">
      <c r="B48" s="52" t="s">
        <v>12</v>
      </c>
      <c r="C48" s="55">
        <f>Commodity!C19</f>
        <v>5196.0456942627115</v>
      </c>
      <c r="D48" s="54">
        <f>Commodity!C11</f>
        <v>3.6870177022459631E-3</v>
      </c>
      <c r="E48" s="55">
        <f>Commodity!D19</f>
        <v>5169.857421391398</v>
      </c>
      <c r="F48" s="54">
        <f>Commodity!D11</f>
        <v>3.6684349892851446E-3</v>
      </c>
      <c r="G48" s="53">
        <f>Commodity!E19</f>
        <v>-5.0400389858445025E-3</v>
      </c>
      <c r="O48" s="206"/>
      <c r="P48" s="206"/>
      <c r="Q48" s="206"/>
      <c r="R48" s="206"/>
      <c r="S48" s="206"/>
      <c r="T48" s="206"/>
      <c r="U48" s="206"/>
      <c r="V48" s="206"/>
      <c r="W48" s="206"/>
      <c r="X48" s="206"/>
      <c r="Y48" s="206"/>
      <c r="Z48" s="206"/>
      <c r="AA48" s="206"/>
      <c r="AB48" s="206"/>
      <c r="AC48" s="206"/>
      <c r="AD48" s="206"/>
      <c r="AE48" s="206"/>
      <c r="AF48" s="206"/>
      <c r="AG48" s="206"/>
      <c r="AH48" s="206"/>
      <c r="AI48" s="206"/>
      <c r="AJ48" s="206"/>
      <c r="AK48" s="206"/>
      <c r="AL48" s="206"/>
      <c r="AM48" s="206"/>
      <c r="AN48" s="206"/>
      <c r="AO48" s="206"/>
      <c r="AP48" s="206"/>
      <c r="AQ48" s="206"/>
      <c r="AR48" s="206"/>
      <c r="AS48" s="206"/>
      <c r="AT48" s="206"/>
      <c r="AU48" s="206"/>
      <c r="AV48" s="206"/>
      <c r="AW48" s="206"/>
      <c r="AX48" s="206"/>
      <c r="AY48" s="206"/>
      <c r="AZ48" s="206"/>
      <c r="BA48" s="206"/>
      <c r="BB48" s="206"/>
      <c r="BC48" s="206"/>
    </row>
    <row r="49" spans="2:55" ht="15.75" thickBot="1" x14ac:dyDescent="0.25">
      <c r="B49" s="52" t="s">
        <v>147</v>
      </c>
      <c r="C49" s="55">
        <f>Commodity!C20</f>
        <v>0</v>
      </c>
      <c r="D49" s="54">
        <f>Commodity!C12</f>
        <v>0</v>
      </c>
      <c r="E49" s="55">
        <f>Commodity!D20</f>
        <v>25011.231096571533</v>
      </c>
      <c r="F49" s="54">
        <f>Commodity!D12</f>
        <v>1.774750593703333E-2</v>
      </c>
      <c r="G49" s="53">
        <f>Commodity!E20</f>
        <v>0</v>
      </c>
      <c r="O49" s="206"/>
      <c r="P49" s="206"/>
      <c r="Q49" s="206"/>
      <c r="R49" s="206"/>
      <c r="S49" s="206"/>
      <c r="T49" s="206"/>
      <c r="U49" s="206"/>
      <c r="V49" s="206"/>
      <c r="W49" s="206"/>
      <c r="X49" s="206"/>
      <c r="Y49" s="206"/>
      <c r="Z49" s="206"/>
      <c r="AA49" s="206"/>
      <c r="AB49" s="206"/>
      <c r="AC49" s="206"/>
      <c r="AD49" s="206"/>
      <c r="AE49" s="206"/>
      <c r="AF49" s="206"/>
      <c r="AG49" s="206"/>
      <c r="AH49" s="206"/>
      <c r="AI49" s="206"/>
      <c r="AJ49" s="206"/>
      <c r="AK49" s="206"/>
      <c r="AL49" s="206"/>
      <c r="AM49" s="206"/>
      <c r="AN49" s="206"/>
      <c r="AO49" s="206"/>
      <c r="AP49" s="206"/>
      <c r="AQ49" s="206"/>
      <c r="AR49" s="206"/>
      <c r="AS49" s="206"/>
      <c r="AT49" s="206"/>
      <c r="AU49" s="206"/>
      <c r="AV49" s="206"/>
      <c r="AW49" s="206"/>
      <c r="AX49" s="206"/>
      <c r="AY49" s="206"/>
      <c r="AZ49" s="206"/>
      <c r="BA49" s="206"/>
      <c r="BB49" s="206"/>
      <c r="BC49" s="206"/>
    </row>
    <row r="50" spans="2:55" ht="15" thickBot="1" x14ac:dyDescent="0.25">
      <c r="B50" s="52" t="s">
        <v>4</v>
      </c>
      <c r="C50" s="60">
        <f>Commodity!C21</f>
        <v>1409281.4610294704</v>
      </c>
      <c r="D50" s="59">
        <f>SUM(D44:D48)</f>
        <v>1</v>
      </c>
      <c r="E50" s="60">
        <f>Commodity!D21</f>
        <v>1409281.4610294704</v>
      </c>
      <c r="F50" s="59">
        <f>SUM(F44:F49)</f>
        <v>0.99999999999999967</v>
      </c>
      <c r="G50" s="62">
        <f>Commodity!E21</f>
        <v>0</v>
      </c>
      <c r="O50" s="206"/>
      <c r="P50" s="206"/>
      <c r="Q50" s="206"/>
      <c r="R50" s="206"/>
      <c r="S50" s="206"/>
      <c r="T50" s="206"/>
      <c r="U50" s="206"/>
      <c r="V50" s="206"/>
      <c r="W50" s="206"/>
      <c r="X50" s="206"/>
      <c r="Y50" s="206"/>
      <c r="Z50" s="206"/>
      <c r="AA50" s="206"/>
      <c r="AB50" s="206"/>
      <c r="AC50" s="206"/>
      <c r="AD50" s="206"/>
      <c r="AE50" s="206"/>
      <c r="AF50" s="206"/>
      <c r="AG50" s="206"/>
      <c r="AH50" s="206"/>
      <c r="AI50" s="206"/>
      <c r="AJ50" s="206"/>
      <c r="AK50" s="206"/>
      <c r="AL50" s="206"/>
      <c r="AM50" s="206"/>
      <c r="AN50" s="206"/>
      <c r="AO50" s="206"/>
      <c r="AP50" s="206"/>
      <c r="AQ50" s="206"/>
      <c r="AR50" s="206"/>
      <c r="AS50" s="206"/>
      <c r="AT50" s="206"/>
      <c r="AU50" s="206"/>
      <c r="AV50" s="206"/>
      <c r="AW50" s="206"/>
      <c r="AX50" s="206"/>
      <c r="AY50" s="206"/>
      <c r="AZ50" s="206"/>
      <c r="BA50" s="206"/>
      <c r="BB50" s="206"/>
      <c r="BC50" s="206"/>
    </row>
    <row r="51" spans="2:55" x14ac:dyDescent="0.2">
      <c r="O51" s="206"/>
      <c r="P51" s="206"/>
      <c r="Q51" s="206"/>
      <c r="R51" s="206"/>
      <c r="S51" s="206"/>
      <c r="T51" s="206"/>
      <c r="U51" s="206"/>
      <c r="V51" s="206"/>
      <c r="W51" s="206"/>
      <c r="X51" s="206"/>
      <c r="Y51" s="206"/>
      <c r="Z51" s="206"/>
      <c r="AA51" s="206"/>
      <c r="AB51" s="206"/>
      <c r="AC51" s="206"/>
      <c r="AD51" s="206"/>
      <c r="AE51" s="206"/>
      <c r="AF51" s="206"/>
      <c r="AG51" s="206"/>
      <c r="AH51" s="206"/>
      <c r="AI51" s="206"/>
      <c r="AJ51" s="206"/>
      <c r="AK51" s="206"/>
      <c r="AL51" s="206"/>
      <c r="AM51" s="206"/>
      <c r="AN51" s="206"/>
      <c r="AO51" s="206"/>
      <c r="AP51" s="206"/>
      <c r="AQ51" s="206"/>
      <c r="AR51" s="206"/>
      <c r="AS51" s="206"/>
      <c r="AT51" s="206"/>
      <c r="AU51" s="206"/>
      <c r="AV51" s="206"/>
      <c r="AW51" s="206"/>
      <c r="AX51" s="206"/>
      <c r="AY51" s="206"/>
      <c r="AZ51" s="206"/>
      <c r="BA51" s="206"/>
      <c r="BB51" s="206"/>
      <c r="BC51" s="206"/>
    </row>
    <row r="52" spans="2:55" ht="28.5" customHeight="1" x14ac:dyDescent="0.2">
      <c r="O52" s="206"/>
      <c r="P52" s="206"/>
      <c r="Q52" s="206"/>
      <c r="R52" s="206"/>
      <c r="S52" s="206"/>
      <c r="T52" s="206"/>
      <c r="U52" s="206"/>
      <c r="V52" s="206"/>
      <c r="W52" s="206"/>
      <c r="X52" s="206"/>
      <c r="Y52" s="206"/>
      <c r="Z52" s="206"/>
      <c r="AA52" s="206"/>
      <c r="AB52" s="206"/>
      <c r="AC52" s="206"/>
      <c r="AD52" s="206"/>
      <c r="AE52" s="206"/>
      <c r="AF52" s="206"/>
      <c r="AG52" s="206"/>
      <c r="AH52" s="206"/>
      <c r="AI52" s="206"/>
      <c r="AJ52" s="206"/>
      <c r="AK52" s="206"/>
      <c r="AL52" s="206"/>
      <c r="AM52" s="206"/>
      <c r="AN52" s="206"/>
      <c r="AO52" s="206"/>
      <c r="AP52" s="206"/>
      <c r="AQ52" s="206"/>
      <c r="AR52" s="206"/>
      <c r="AS52" s="206"/>
      <c r="AT52" s="206"/>
      <c r="AU52" s="206"/>
      <c r="AV52" s="206"/>
      <c r="AW52" s="206"/>
      <c r="AX52" s="206"/>
      <c r="AY52" s="206"/>
      <c r="AZ52" s="206"/>
      <c r="BA52" s="206"/>
      <c r="BB52" s="206"/>
      <c r="BC52" s="206"/>
    </row>
    <row r="53" spans="2:55" ht="17.100000000000001" customHeight="1" thickBot="1" x14ac:dyDescent="0.3">
      <c r="B53" s="223" t="s">
        <v>177</v>
      </c>
      <c r="C53" s="223"/>
      <c r="D53" s="223"/>
      <c r="E53" s="223"/>
      <c r="F53" s="223"/>
      <c r="G53" s="223"/>
      <c r="O53" s="206"/>
      <c r="P53" s="206"/>
      <c r="Q53" s="206"/>
      <c r="R53" s="206"/>
      <c r="S53" s="206"/>
      <c r="T53" s="206"/>
      <c r="U53" s="206"/>
      <c r="V53" s="206"/>
      <c r="W53" s="206"/>
      <c r="X53" s="206"/>
      <c r="Y53" s="206"/>
      <c r="Z53" s="206"/>
      <c r="AA53" s="206"/>
      <c r="AB53" s="206"/>
      <c r="AC53" s="206"/>
      <c r="AD53" s="206"/>
      <c r="AE53" s="206"/>
      <c r="AF53" s="206"/>
      <c r="AG53" s="206"/>
      <c r="AH53" s="206"/>
      <c r="AI53" s="206"/>
      <c r="AJ53" s="206"/>
      <c r="AK53" s="206"/>
      <c r="AL53" s="206"/>
      <c r="AM53" s="206"/>
      <c r="AN53" s="206"/>
      <c r="AO53" s="206"/>
      <c r="AP53" s="206"/>
      <c r="AQ53" s="206"/>
      <c r="AR53" s="206"/>
      <c r="AS53" s="206"/>
      <c r="AT53" s="206"/>
      <c r="AU53" s="206"/>
      <c r="AV53" s="206"/>
      <c r="AW53" s="206"/>
      <c r="AX53" s="206"/>
      <c r="AY53" s="206"/>
      <c r="AZ53" s="206"/>
      <c r="BA53" s="206"/>
      <c r="BB53" s="206"/>
      <c r="BC53" s="206"/>
    </row>
    <row r="54" spans="2:55" x14ac:dyDescent="0.2">
      <c r="B54" s="216"/>
      <c r="C54" s="216" t="s">
        <v>80</v>
      </c>
      <c r="D54" s="216" t="s">
        <v>154</v>
      </c>
      <c r="E54" s="216" t="s">
        <v>83</v>
      </c>
      <c r="F54" s="216" t="s">
        <v>156</v>
      </c>
      <c r="G54" s="216" t="s">
        <v>157</v>
      </c>
      <c r="O54" s="206"/>
      <c r="P54" s="206"/>
      <c r="Q54" s="206"/>
      <c r="R54" s="206"/>
      <c r="S54" s="206"/>
      <c r="T54" s="206"/>
      <c r="U54" s="206"/>
      <c r="V54" s="206"/>
      <c r="W54" s="206"/>
      <c r="X54" s="206"/>
      <c r="Y54" s="206"/>
      <c r="Z54" s="206"/>
      <c r="AA54" s="206"/>
      <c r="AB54" s="206"/>
      <c r="AC54" s="206"/>
      <c r="AD54" s="206"/>
      <c r="AE54" s="206"/>
      <c r="AF54" s="206"/>
      <c r="AG54" s="206"/>
      <c r="AH54" s="206"/>
      <c r="AI54" s="206"/>
      <c r="AJ54" s="206"/>
      <c r="AK54" s="206"/>
      <c r="AL54" s="206"/>
      <c r="AM54" s="206"/>
      <c r="AN54" s="206"/>
      <c r="AO54" s="206"/>
      <c r="AP54" s="206"/>
      <c r="AQ54" s="206"/>
      <c r="AR54" s="206"/>
      <c r="AS54" s="206"/>
      <c r="AT54" s="206"/>
      <c r="AU54" s="206"/>
      <c r="AV54" s="206"/>
      <c r="AW54" s="206"/>
      <c r="AX54" s="206"/>
      <c r="AY54" s="206"/>
      <c r="AZ54" s="206"/>
      <c r="BA54" s="206"/>
      <c r="BB54" s="206"/>
      <c r="BC54" s="206"/>
    </row>
    <row r="55" spans="2:55" ht="32.1" customHeight="1" thickBot="1" x14ac:dyDescent="0.25">
      <c r="B55" s="217"/>
      <c r="C55" s="217"/>
      <c r="D55" s="217"/>
      <c r="E55" s="217"/>
      <c r="F55" s="217"/>
      <c r="G55" s="217"/>
      <c r="O55" s="206"/>
      <c r="P55" s="206"/>
      <c r="Q55" s="206"/>
      <c r="R55" s="206"/>
      <c r="S55" s="206"/>
      <c r="T55" s="206"/>
      <c r="U55" s="206"/>
      <c r="V55" s="206"/>
      <c r="W55" s="206"/>
      <c r="X55" s="206"/>
      <c r="Y55" s="206"/>
      <c r="Z55" s="206"/>
      <c r="AA55" s="206"/>
      <c r="AB55" s="206"/>
      <c r="AC55" s="206"/>
      <c r="AD55" s="206"/>
      <c r="AE55" s="206"/>
      <c r="AF55" s="206"/>
      <c r="AG55" s="206"/>
      <c r="AH55" s="206"/>
      <c r="AI55" s="206"/>
      <c r="AJ55" s="206"/>
      <c r="AK55" s="206"/>
      <c r="AL55" s="206"/>
      <c r="AM55" s="206"/>
      <c r="AN55" s="206"/>
      <c r="AO55" s="206"/>
      <c r="AP55" s="206"/>
      <c r="AQ55" s="206"/>
      <c r="AR55" s="206"/>
      <c r="AS55" s="206"/>
      <c r="AT55" s="206"/>
      <c r="AU55" s="206"/>
      <c r="AV55" s="206"/>
      <c r="AW55" s="206"/>
      <c r="AX55" s="206"/>
      <c r="AY55" s="206"/>
      <c r="AZ55" s="206"/>
      <c r="BA55" s="206"/>
      <c r="BB55" s="206"/>
      <c r="BC55" s="206"/>
    </row>
    <row r="56" spans="2:55" ht="15.75" thickBot="1" x14ac:dyDescent="0.25">
      <c r="B56" s="52" t="s">
        <v>2</v>
      </c>
      <c r="C56" s="55">
        <f>CTC!C15</f>
        <v>6178.1119622254109</v>
      </c>
      <c r="D56" s="54">
        <f>CTC!C7</f>
        <v>0.38553271851922483</v>
      </c>
      <c r="E56" s="55">
        <f>CTC!D15</f>
        <v>6178.1051531693283</v>
      </c>
      <c r="F56" s="54">
        <f>CTC!D7</f>
        <v>0.38553229361370073</v>
      </c>
      <c r="G56" s="53">
        <f>CTC!E7</f>
        <v>-1.1021257177108542E-6</v>
      </c>
      <c r="O56" s="206"/>
      <c r="P56" s="206"/>
      <c r="Q56" s="206"/>
      <c r="R56" s="206"/>
      <c r="S56" s="206"/>
      <c r="T56" s="206"/>
      <c r="U56" s="206"/>
      <c r="V56" s="206"/>
      <c r="W56" s="206"/>
      <c r="X56" s="206"/>
      <c r="Y56" s="206"/>
      <c r="Z56" s="206"/>
      <c r="AA56" s="206"/>
      <c r="AB56" s="206"/>
      <c r="AC56" s="206"/>
      <c r="AD56" s="206"/>
      <c r="AE56" s="206"/>
      <c r="AF56" s="206"/>
      <c r="AG56" s="206"/>
      <c r="AH56" s="206"/>
      <c r="AI56" s="206"/>
      <c r="AJ56" s="206"/>
      <c r="AK56" s="206"/>
      <c r="AL56" s="206"/>
      <c r="AM56" s="206"/>
      <c r="AN56" s="206"/>
      <c r="AO56" s="206"/>
      <c r="AP56" s="206"/>
      <c r="AQ56" s="206"/>
      <c r="AR56" s="206"/>
      <c r="AS56" s="206"/>
      <c r="AT56" s="206"/>
      <c r="AU56" s="206"/>
      <c r="AV56" s="206"/>
      <c r="AW56" s="206"/>
      <c r="AX56" s="206"/>
      <c r="AY56" s="206"/>
      <c r="AZ56" s="206"/>
      <c r="BA56" s="206"/>
      <c r="BB56" s="206"/>
      <c r="BC56" s="206"/>
    </row>
    <row r="57" spans="2:55" ht="15.75" thickBot="1" x14ac:dyDescent="0.25">
      <c r="B57" s="52" t="s">
        <v>5</v>
      </c>
      <c r="C57" s="55">
        <f>CTC!C16</f>
        <v>2013.5052136880124</v>
      </c>
      <c r="D57" s="54">
        <f>CTC!C8</f>
        <v>0.12564876511337161</v>
      </c>
      <c r="E57" s="55">
        <f>CTC!D16</f>
        <v>2001.9478124681846</v>
      </c>
      <c r="F57" s="54">
        <f>CTC!D8</f>
        <v>0.12492754860927764</v>
      </c>
      <c r="G57" s="53">
        <f>CTC!E8</f>
        <v>-5.7399410447307245E-3</v>
      </c>
      <c r="O57" s="206"/>
      <c r="P57" s="206"/>
      <c r="Q57" s="206"/>
      <c r="R57" s="206"/>
      <c r="S57" s="206"/>
      <c r="T57" s="206"/>
      <c r="U57" s="206"/>
      <c r="V57" s="206"/>
      <c r="W57" s="206"/>
      <c r="X57" s="206"/>
      <c r="Y57" s="206"/>
      <c r="Z57" s="206"/>
      <c r="AA57" s="206"/>
      <c r="AB57" s="206"/>
      <c r="AC57" s="206"/>
      <c r="AD57" s="206"/>
      <c r="AE57" s="206"/>
      <c r="AF57" s="206"/>
      <c r="AG57" s="206"/>
      <c r="AH57" s="206"/>
      <c r="AI57" s="206"/>
      <c r="AJ57" s="206"/>
      <c r="AK57" s="206"/>
      <c r="AL57" s="206"/>
      <c r="AM57" s="206"/>
      <c r="AN57" s="206"/>
      <c r="AO57" s="206"/>
      <c r="AP57" s="206"/>
      <c r="AQ57" s="206"/>
      <c r="AR57" s="206"/>
      <c r="AS57" s="206"/>
      <c r="AT57" s="206"/>
      <c r="AU57" s="206"/>
      <c r="AV57" s="206"/>
      <c r="AW57" s="206"/>
      <c r="AX57" s="206"/>
      <c r="AY57" s="206"/>
      <c r="AZ57" s="206"/>
      <c r="BA57" s="206"/>
      <c r="BB57" s="206"/>
      <c r="BC57" s="206"/>
    </row>
    <row r="58" spans="2:55" ht="15.75" thickBot="1" x14ac:dyDescent="0.25">
      <c r="B58" s="52" t="s">
        <v>11</v>
      </c>
      <c r="C58" s="55">
        <f>CTC!C17</f>
        <v>7658.0815176916631</v>
      </c>
      <c r="D58" s="54">
        <f>CTC!C9</f>
        <v>0.47788725814771449</v>
      </c>
      <c r="E58" s="55">
        <f>CTC!D17</f>
        <v>7351.1596278473262</v>
      </c>
      <c r="F58" s="54">
        <f>CTC!D9</f>
        <v>0.45873441156800937</v>
      </c>
      <c r="G58" s="53">
        <f>CTC!E9</f>
        <v>-4.007816959577732E-2</v>
      </c>
      <c r="O58" s="206"/>
      <c r="P58" s="206"/>
      <c r="Q58" s="206"/>
      <c r="R58" s="206"/>
      <c r="S58" s="206"/>
      <c r="T58" s="206"/>
      <c r="U58" s="206"/>
      <c r="V58" s="206"/>
      <c r="W58" s="206"/>
      <c r="X58" s="206"/>
      <c r="Y58" s="206"/>
      <c r="Z58" s="206"/>
      <c r="AA58" s="206"/>
      <c r="AB58" s="206"/>
      <c r="AC58" s="206"/>
      <c r="AD58" s="206"/>
      <c r="AE58" s="206"/>
      <c r="AF58" s="206"/>
      <c r="AG58" s="206"/>
      <c r="AH58" s="206"/>
      <c r="AI58" s="206"/>
      <c r="AJ58" s="206"/>
      <c r="AK58" s="206"/>
      <c r="AL58" s="206"/>
      <c r="AM58" s="206"/>
      <c r="AN58" s="206"/>
      <c r="AO58" s="206"/>
      <c r="AP58" s="206"/>
      <c r="AQ58" s="206"/>
      <c r="AR58" s="206"/>
      <c r="AS58" s="206"/>
      <c r="AT58" s="206"/>
      <c r="AU58" s="206"/>
      <c r="AV58" s="206"/>
      <c r="AW58" s="206"/>
      <c r="AX58" s="206"/>
      <c r="AY58" s="206"/>
      <c r="AZ58" s="206"/>
      <c r="BA58" s="206"/>
      <c r="BB58" s="206"/>
      <c r="BC58" s="206"/>
    </row>
    <row r="59" spans="2:55" ht="15.75" thickBot="1" x14ac:dyDescent="0.25">
      <c r="B59" s="52" t="s">
        <v>16</v>
      </c>
      <c r="C59" s="55">
        <f>CTC!C18</f>
        <v>170.16476300736963</v>
      </c>
      <c r="D59" s="54">
        <f>CTC!C10</f>
        <v>1.0618791643714346E-2</v>
      </c>
      <c r="E59" s="55">
        <f>CTC!D18</f>
        <v>169.66110077642463</v>
      </c>
      <c r="F59" s="54">
        <f>CTC!D10</f>
        <v>1.0587361609700894E-2</v>
      </c>
      <c r="G59" s="53">
        <f>CTC!E10</f>
        <v>-2.9598503358955219E-3</v>
      </c>
      <c r="O59" s="206"/>
      <c r="P59" s="206"/>
      <c r="Q59" s="206"/>
      <c r="R59" s="206"/>
      <c r="S59" s="206"/>
      <c r="T59" s="206"/>
      <c r="U59" s="206"/>
      <c r="V59" s="206"/>
      <c r="W59" s="206"/>
      <c r="X59" s="206"/>
      <c r="Y59" s="206"/>
      <c r="Z59" s="206"/>
      <c r="AA59" s="206"/>
      <c r="AB59" s="206"/>
      <c r="AC59" s="206"/>
      <c r="AD59" s="206"/>
      <c r="AE59" s="206"/>
      <c r="AF59" s="206"/>
      <c r="AG59" s="206"/>
      <c r="AH59" s="206"/>
      <c r="AI59" s="206"/>
      <c r="AJ59" s="206"/>
      <c r="AK59" s="206"/>
      <c r="AL59" s="206"/>
      <c r="AM59" s="206"/>
      <c r="AN59" s="206"/>
      <c r="AO59" s="206"/>
      <c r="AP59" s="206"/>
      <c r="AQ59" s="206"/>
      <c r="AR59" s="206"/>
      <c r="AS59" s="206"/>
      <c r="AT59" s="206"/>
      <c r="AU59" s="206"/>
      <c r="AV59" s="206"/>
      <c r="AW59" s="206"/>
      <c r="AX59" s="206"/>
      <c r="AY59" s="206"/>
      <c r="AZ59" s="206"/>
      <c r="BA59" s="206"/>
      <c r="BB59" s="206"/>
      <c r="BC59" s="206"/>
    </row>
    <row r="60" spans="2:55" s="93" customFormat="1" ht="15.75" thickBot="1" x14ac:dyDescent="0.25">
      <c r="B60" s="52" t="s">
        <v>12</v>
      </c>
      <c r="C60" s="55">
        <f>CTC!C19</f>
        <v>5.0072364759066259</v>
      </c>
      <c r="D60" s="54">
        <f>CTC!C11</f>
        <v>3.1246657597469921E-4</v>
      </c>
      <c r="E60" s="55">
        <f>CTC!D19</f>
        <v>5.0072364759066206</v>
      </c>
      <c r="F60" s="54">
        <f>CTC!D11</f>
        <v>3.1246657597469899E-4</v>
      </c>
      <c r="G60" s="53">
        <f>CTC!E11</f>
        <v>-6.939636145744392E-16</v>
      </c>
      <c r="H60"/>
      <c r="I60"/>
      <c r="J60"/>
      <c r="K60"/>
      <c r="L60"/>
      <c r="M60"/>
      <c r="N60"/>
      <c r="O60" s="206"/>
      <c r="P60" s="206"/>
      <c r="Q60" s="206"/>
      <c r="R60" s="206"/>
      <c r="S60" s="206"/>
      <c r="T60" s="206"/>
      <c r="U60" s="206"/>
      <c r="V60" s="206"/>
      <c r="W60" s="206"/>
      <c r="X60" s="206"/>
      <c r="Y60" s="206"/>
      <c r="Z60" s="206"/>
      <c r="AA60" s="206"/>
      <c r="AB60" s="206"/>
      <c r="AC60" s="206"/>
      <c r="AD60" s="206"/>
      <c r="AE60" s="206"/>
      <c r="AF60" s="206"/>
      <c r="AG60" s="206"/>
      <c r="AH60" s="206"/>
      <c r="AI60" s="206"/>
      <c r="AJ60" s="206"/>
      <c r="AK60" s="206"/>
      <c r="AL60" s="206"/>
      <c r="AM60" s="206"/>
      <c r="AN60" s="206"/>
      <c r="AO60" s="206"/>
      <c r="AP60" s="206"/>
      <c r="AQ60" s="206"/>
      <c r="AR60" s="206"/>
      <c r="AS60" s="206"/>
      <c r="AT60" s="206"/>
      <c r="AU60" s="206"/>
      <c r="AV60" s="206"/>
      <c r="AW60" s="206"/>
      <c r="AX60" s="206"/>
      <c r="AY60" s="206"/>
      <c r="AZ60" s="206"/>
      <c r="BA60" s="206"/>
      <c r="BB60" s="206"/>
      <c r="BC60" s="206"/>
    </row>
    <row r="61" spans="2:55" ht="15.75" thickBot="1" x14ac:dyDescent="0.25">
      <c r="B61" s="52" t="s">
        <v>147</v>
      </c>
      <c r="C61" s="55">
        <f>CTC!C20</f>
        <v>0</v>
      </c>
      <c r="D61" s="54">
        <f>CTC!C12</f>
        <v>0</v>
      </c>
      <c r="E61" s="55">
        <f>CTC!D20</f>
        <v>318.98976235118801</v>
      </c>
      <c r="F61" s="54">
        <f>CTC!D12</f>
        <v>1.9905918023336723E-2</v>
      </c>
      <c r="G61" s="53">
        <f>CTC!E12</f>
        <v>0</v>
      </c>
      <c r="O61" s="206"/>
      <c r="P61" s="206"/>
      <c r="Q61" s="206"/>
      <c r="R61" s="206"/>
      <c r="S61" s="206"/>
      <c r="T61" s="206"/>
      <c r="U61" s="206"/>
      <c r="V61" s="206"/>
      <c r="W61" s="206"/>
      <c r="X61" s="206"/>
      <c r="Y61" s="206"/>
      <c r="Z61" s="206"/>
      <c r="AA61" s="206"/>
      <c r="AB61" s="206"/>
      <c r="AC61" s="206"/>
      <c r="AD61" s="206"/>
      <c r="AE61" s="206"/>
      <c r="AF61" s="206"/>
      <c r="AG61" s="206"/>
      <c r="AH61" s="206"/>
      <c r="AI61" s="206"/>
      <c r="AJ61" s="206"/>
      <c r="AK61" s="206"/>
      <c r="AL61" s="206"/>
      <c r="AM61" s="206"/>
      <c r="AN61" s="206"/>
      <c r="AO61" s="206"/>
      <c r="AP61" s="206"/>
      <c r="AQ61" s="206"/>
      <c r="AR61" s="206"/>
      <c r="AS61" s="206"/>
      <c r="AT61" s="206"/>
      <c r="AU61" s="206"/>
      <c r="AV61" s="206"/>
      <c r="AW61" s="206"/>
      <c r="AX61" s="206"/>
      <c r="AY61" s="206"/>
      <c r="AZ61" s="206"/>
      <c r="BA61" s="206"/>
      <c r="BB61" s="206"/>
      <c r="BC61" s="206"/>
    </row>
    <row r="62" spans="2:55" ht="15" thickBot="1" x14ac:dyDescent="0.25">
      <c r="B62" s="52" t="s">
        <v>4</v>
      </c>
      <c r="C62" s="60">
        <f>CTC!C21</f>
        <v>16024.870693088364</v>
      </c>
      <c r="D62" s="59">
        <f>SUM(D56:D60)</f>
        <v>1</v>
      </c>
      <c r="E62" s="60">
        <f>CTC!D21</f>
        <v>16024.870693088358</v>
      </c>
      <c r="F62" s="59">
        <f>SUM(F56:F61)</f>
        <v>1</v>
      </c>
      <c r="G62" s="62">
        <f>CTC!E21</f>
        <v>-3.4053118525263341E-16</v>
      </c>
      <c r="O62" s="206"/>
      <c r="P62" s="206"/>
      <c r="Q62" s="206"/>
      <c r="R62" s="206"/>
      <c r="S62" s="206"/>
      <c r="T62" s="206"/>
      <c r="U62" s="206"/>
      <c r="V62" s="206"/>
      <c r="W62" s="206"/>
      <c r="X62" s="206"/>
      <c r="Y62" s="206"/>
      <c r="Z62" s="206"/>
      <c r="AA62" s="206"/>
      <c r="AB62" s="206"/>
      <c r="AC62" s="206"/>
      <c r="AD62" s="206"/>
      <c r="AE62" s="206"/>
      <c r="AF62" s="206"/>
      <c r="AG62" s="206"/>
      <c r="AH62" s="206"/>
      <c r="AI62" s="206"/>
      <c r="AJ62" s="206"/>
      <c r="AK62" s="206"/>
      <c r="AL62" s="206"/>
      <c r="AM62" s="206"/>
      <c r="AN62" s="206"/>
      <c r="AO62" s="206"/>
      <c r="AP62" s="206"/>
      <c r="AQ62" s="206"/>
      <c r="AR62" s="206"/>
      <c r="AS62" s="206"/>
      <c r="AT62" s="206"/>
      <c r="AU62" s="206"/>
      <c r="AV62" s="206"/>
      <c r="AW62" s="206"/>
      <c r="AX62" s="206"/>
      <c r="AY62" s="206"/>
      <c r="AZ62" s="206"/>
      <c r="BA62" s="206"/>
      <c r="BB62" s="206"/>
      <c r="BC62" s="206"/>
    </row>
    <row r="63" spans="2:55" ht="25.5" customHeight="1" x14ac:dyDescent="0.2">
      <c r="B63" s="93"/>
      <c r="C63" s="93"/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  <c r="O63" s="206"/>
      <c r="P63" s="206"/>
      <c r="Q63" s="206"/>
      <c r="R63" s="206"/>
      <c r="S63" s="206"/>
      <c r="T63" s="206"/>
      <c r="U63" s="206"/>
      <c r="V63" s="206"/>
      <c r="W63" s="206"/>
      <c r="X63" s="206"/>
      <c r="Y63" s="206"/>
      <c r="Z63" s="206"/>
      <c r="AA63" s="206"/>
      <c r="AB63" s="206"/>
      <c r="AC63" s="206"/>
      <c r="AD63" s="206"/>
      <c r="AE63" s="206"/>
      <c r="AF63" s="206"/>
      <c r="AG63" s="206"/>
      <c r="AH63" s="206"/>
      <c r="AI63" s="206"/>
      <c r="AJ63" s="206"/>
      <c r="AK63" s="206"/>
      <c r="AL63" s="206"/>
      <c r="AM63" s="206"/>
      <c r="AN63" s="206"/>
      <c r="AO63" s="206"/>
      <c r="AP63" s="206"/>
      <c r="AQ63" s="206"/>
      <c r="AR63" s="206"/>
      <c r="AS63" s="206"/>
      <c r="AT63" s="206"/>
      <c r="AU63" s="206"/>
      <c r="AV63" s="206"/>
      <c r="AW63" s="206"/>
      <c r="AX63" s="206"/>
      <c r="AY63" s="206"/>
      <c r="AZ63" s="206"/>
      <c r="BA63" s="206"/>
      <c r="BB63" s="206"/>
      <c r="BC63" s="206"/>
    </row>
    <row r="64" spans="2:55" x14ac:dyDescent="0.2">
      <c r="O64" s="206"/>
      <c r="P64" s="206"/>
      <c r="Q64" s="206"/>
      <c r="R64" s="206"/>
      <c r="S64" s="206"/>
      <c r="T64" s="206"/>
      <c r="U64" s="206"/>
      <c r="V64" s="206"/>
      <c r="W64" s="206"/>
      <c r="X64" s="206"/>
      <c r="Y64" s="206"/>
      <c r="Z64" s="206"/>
      <c r="AA64" s="206"/>
      <c r="AB64" s="206"/>
      <c r="AC64" s="206"/>
      <c r="AD64" s="206"/>
      <c r="AE64" s="206"/>
      <c r="AF64" s="206"/>
      <c r="AG64" s="206"/>
      <c r="AH64" s="206"/>
      <c r="AI64" s="206"/>
      <c r="AJ64" s="206"/>
      <c r="AK64" s="206"/>
      <c r="AL64" s="206"/>
      <c r="AM64" s="206"/>
      <c r="AN64" s="206"/>
      <c r="AO64" s="206"/>
      <c r="AP64" s="206"/>
      <c r="AQ64" s="206"/>
      <c r="AR64" s="206"/>
      <c r="AS64" s="206"/>
      <c r="AT64" s="206"/>
      <c r="AU64" s="206"/>
      <c r="AV64" s="206"/>
      <c r="AW64" s="206"/>
      <c r="AX64" s="206"/>
      <c r="AY64" s="206"/>
      <c r="AZ64" s="206"/>
      <c r="BA64" s="206"/>
      <c r="BB64" s="206"/>
      <c r="BC64" s="206"/>
    </row>
    <row r="65" spans="2:55" ht="16.5" thickBot="1" x14ac:dyDescent="0.3">
      <c r="B65" s="223" t="s">
        <v>178</v>
      </c>
      <c r="C65" s="223"/>
      <c r="D65" s="223"/>
      <c r="E65" s="223"/>
      <c r="F65" s="223"/>
      <c r="G65" s="223"/>
      <c r="O65" s="206"/>
      <c r="P65" s="206"/>
      <c r="Q65" s="206"/>
      <c r="R65" s="206"/>
      <c r="S65" s="206"/>
      <c r="T65" s="206"/>
      <c r="U65" s="206"/>
      <c r="V65" s="206"/>
      <c r="W65" s="206"/>
      <c r="X65" s="206"/>
      <c r="Y65" s="206"/>
      <c r="Z65" s="206"/>
      <c r="AA65" s="206"/>
      <c r="AB65" s="206"/>
      <c r="AC65" s="206"/>
      <c r="AD65" s="206"/>
      <c r="AE65" s="206"/>
      <c r="AF65" s="206"/>
      <c r="AG65" s="206"/>
      <c r="AH65" s="206"/>
      <c r="AI65" s="206"/>
      <c r="AJ65" s="206"/>
      <c r="AK65" s="206"/>
      <c r="AL65" s="206"/>
      <c r="AM65" s="206"/>
      <c r="AN65" s="206"/>
      <c r="AO65" s="206"/>
      <c r="AP65" s="206"/>
      <c r="AQ65" s="206"/>
      <c r="AR65" s="206"/>
      <c r="AS65" s="206"/>
      <c r="AT65" s="206"/>
      <c r="AU65" s="206"/>
      <c r="AV65" s="206"/>
      <c r="AW65" s="206"/>
      <c r="AX65" s="206"/>
      <c r="AY65" s="206"/>
      <c r="AZ65" s="206"/>
      <c r="BA65" s="206"/>
      <c r="BB65" s="206"/>
      <c r="BC65" s="206"/>
    </row>
    <row r="66" spans="2:55" ht="12.75" x14ac:dyDescent="0.2">
      <c r="B66" s="216"/>
      <c r="C66" s="65" t="s">
        <v>81</v>
      </c>
      <c r="D66" s="221" t="s">
        <v>156</v>
      </c>
      <c r="E66" s="221" t="s">
        <v>157</v>
      </c>
      <c r="F66" s="221" t="s">
        <v>87</v>
      </c>
      <c r="G66" s="221" t="s">
        <v>90</v>
      </c>
      <c r="H66" s="221" t="s">
        <v>157</v>
      </c>
      <c r="O66" s="206"/>
      <c r="P66" s="206"/>
      <c r="Q66" s="206"/>
      <c r="R66" s="206"/>
      <c r="S66" s="206"/>
      <c r="T66" s="206"/>
      <c r="U66" s="206"/>
      <c r="V66" s="206"/>
      <c r="W66" s="206"/>
      <c r="X66" s="206"/>
      <c r="Y66" s="206"/>
      <c r="Z66" s="206"/>
      <c r="AA66" s="206"/>
      <c r="AB66" s="206"/>
      <c r="AC66" s="206"/>
      <c r="AD66" s="206"/>
      <c r="AE66" s="206"/>
      <c r="AF66" s="206"/>
      <c r="AG66" s="206"/>
      <c r="AH66" s="206"/>
      <c r="AI66" s="206"/>
      <c r="AJ66" s="206"/>
      <c r="AK66" s="206"/>
      <c r="AL66" s="206"/>
      <c r="AM66" s="206"/>
      <c r="AN66" s="206"/>
      <c r="AO66" s="206"/>
      <c r="AP66" s="206"/>
      <c r="AQ66" s="206"/>
      <c r="AR66" s="206"/>
      <c r="AS66" s="206"/>
      <c r="AT66" s="206"/>
      <c r="AU66" s="206"/>
      <c r="AV66" s="206"/>
      <c r="AW66" s="206"/>
      <c r="AX66" s="206"/>
      <c r="AY66" s="206"/>
      <c r="AZ66" s="206"/>
      <c r="BA66" s="206"/>
      <c r="BB66" s="206"/>
      <c r="BC66" s="206"/>
    </row>
    <row r="67" spans="2:55" ht="26.1" customHeight="1" thickBot="1" x14ac:dyDescent="0.25">
      <c r="B67" s="217"/>
      <c r="C67" s="66" t="s">
        <v>82</v>
      </c>
      <c r="D67" s="222"/>
      <c r="E67" s="222"/>
      <c r="F67" s="222"/>
      <c r="G67" s="222"/>
      <c r="H67" s="222"/>
      <c r="O67" s="206"/>
      <c r="P67" s="206"/>
      <c r="Q67" s="206"/>
      <c r="R67" s="206"/>
      <c r="S67" s="206"/>
      <c r="T67" s="206"/>
      <c r="U67" s="206"/>
      <c r="V67" s="206"/>
      <c r="W67" s="206"/>
      <c r="X67" s="206"/>
      <c r="Y67" s="206"/>
      <c r="Z67" s="206"/>
      <c r="AA67" s="206"/>
      <c r="AB67" s="206"/>
      <c r="AC67" s="206"/>
      <c r="AD67" s="206"/>
      <c r="AE67" s="206"/>
      <c r="AF67" s="206"/>
      <c r="AG67" s="206"/>
      <c r="AH67" s="206"/>
      <c r="AI67" s="206"/>
      <c r="AJ67" s="206"/>
      <c r="AK67" s="206"/>
      <c r="AL67" s="206"/>
      <c r="AM67" s="206"/>
      <c r="AN67" s="206"/>
      <c r="AO67" s="206"/>
      <c r="AP67" s="206"/>
      <c r="AQ67" s="206"/>
      <c r="AR67" s="206"/>
      <c r="AS67" s="206"/>
      <c r="AT67" s="206"/>
      <c r="AU67" s="206"/>
      <c r="AV67" s="206"/>
      <c r="AW67" s="206"/>
      <c r="AX67" s="206"/>
      <c r="AY67" s="206"/>
      <c r="AZ67" s="206"/>
      <c r="BA67" s="206"/>
      <c r="BB67" s="206"/>
      <c r="BC67" s="206"/>
    </row>
    <row r="68" spans="2:55" ht="15.75" thickBot="1" x14ac:dyDescent="0.25">
      <c r="B68" s="67" t="s">
        <v>2</v>
      </c>
      <c r="C68" s="54">
        <f>'PPP - CARE'!C7</f>
        <v>0.32469012958724708</v>
      </c>
      <c r="D68" s="54">
        <f>'PPP - CARE'!D7</f>
        <v>0.31695711820870948</v>
      </c>
      <c r="E68" s="53">
        <f>'PPP - CARE'!E7</f>
        <v>-2.3816589030186932E-2</v>
      </c>
      <c r="F68" s="166">
        <f>'[3]Current PPP - Calculation (NEW)'!$E$31</f>
        <v>6.9391815210577577E-3</v>
      </c>
      <c r="G68" s="166">
        <f>'[3]Updated PPP - Calculation (NEW)'!$E$36</f>
        <v>6.9794646037186006E-3</v>
      </c>
      <c r="H68" s="73">
        <f>(G68-F68)/F68</f>
        <v>5.8051634099207791E-3</v>
      </c>
      <c r="O68" s="206"/>
      <c r="P68" s="206"/>
      <c r="Q68" s="206"/>
      <c r="R68" s="206"/>
      <c r="S68" s="206"/>
      <c r="T68" s="206"/>
      <c r="U68" s="206"/>
      <c r="V68" s="206"/>
      <c r="W68" s="206"/>
      <c r="X68" s="206"/>
      <c r="Y68" s="206"/>
      <c r="Z68" s="206"/>
      <c r="AA68" s="206"/>
      <c r="AB68" s="206"/>
      <c r="AC68" s="206"/>
      <c r="AD68" s="206"/>
      <c r="AE68" s="206"/>
      <c r="AF68" s="206"/>
      <c r="AG68" s="206"/>
      <c r="AH68" s="206"/>
      <c r="AI68" s="206"/>
      <c r="AJ68" s="206"/>
      <c r="AK68" s="206"/>
      <c r="AL68" s="206"/>
      <c r="AM68" s="206"/>
      <c r="AN68" s="206"/>
      <c r="AO68" s="206"/>
      <c r="AP68" s="206"/>
      <c r="AQ68" s="206"/>
      <c r="AR68" s="206"/>
      <c r="AS68" s="206"/>
      <c r="AT68" s="206"/>
      <c r="AU68" s="206"/>
      <c r="AV68" s="206"/>
      <c r="AW68" s="206"/>
      <c r="AX68" s="206"/>
      <c r="AY68" s="206"/>
      <c r="AZ68" s="206"/>
      <c r="BA68" s="206"/>
      <c r="BB68" s="206"/>
      <c r="BC68" s="206"/>
    </row>
    <row r="69" spans="2:55" ht="15.75" thickBot="1" x14ac:dyDescent="0.25">
      <c r="B69" s="67" t="s">
        <v>5</v>
      </c>
      <c r="C69" s="54">
        <f>'PPP - CARE'!C8</f>
        <v>0.11911757788890198</v>
      </c>
      <c r="D69" s="54">
        <f>'PPP - CARE'!D8</f>
        <v>0.12360904867606727</v>
      </c>
      <c r="E69" s="53">
        <f>'PPP - CARE'!E8</f>
        <v>3.7706196404987118E-2</v>
      </c>
      <c r="F69" s="166">
        <f>'[3]Current PPP - Calculation (NEW)'!$E$33</f>
        <v>6.4861936181766552E-3</v>
      </c>
      <c r="G69" s="166">
        <f>'[3]Updated PPP - Calculation (NEW)'!$E$38</f>
        <v>6.9794646037186015E-3</v>
      </c>
      <c r="H69" s="73">
        <f>(G69-F69)/F69</f>
        <v>7.604937727415706E-2</v>
      </c>
      <c r="O69" s="206"/>
      <c r="P69" s="206"/>
      <c r="Q69" s="206"/>
      <c r="R69" s="206"/>
      <c r="S69" s="206"/>
      <c r="T69" s="206"/>
      <c r="U69" s="206"/>
      <c r="V69" s="206"/>
      <c r="W69" s="206"/>
      <c r="X69" s="206"/>
      <c r="Y69" s="206"/>
      <c r="Z69" s="206"/>
      <c r="AA69" s="206"/>
      <c r="AB69" s="206"/>
      <c r="AC69" s="206"/>
      <c r="AD69" s="206"/>
      <c r="AE69" s="206"/>
      <c r="AF69" s="206"/>
      <c r="AG69" s="206"/>
      <c r="AH69" s="206"/>
      <c r="AI69" s="206"/>
      <c r="AJ69" s="206"/>
      <c r="AK69" s="206"/>
      <c r="AL69" s="206"/>
      <c r="AM69" s="206"/>
      <c r="AN69" s="206"/>
      <c r="AO69" s="206"/>
      <c r="AP69" s="206"/>
      <c r="AQ69" s="206"/>
      <c r="AR69" s="206"/>
      <c r="AS69" s="206"/>
      <c r="AT69" s="206"/>
      <c r="AU69" s="206"/>
      <c r="AV69" s="206"/>
      <c r="AW69" s="206"/>
      <c r="AX69" s="206"/>
      <c r="AY69" s="206"/>
      <c r="AZ69" s="206"/>
      <c r="BA69" s="206"/>
      <c r="BB69" s="206"/>
      <c r="BC69" s="206"/>
    </row>
    <row r="70" spans="2:55" ht="15.75" thickBot="1" x14ac:dyDescent="0.25">
      <c r="B70" s="67" t="s">
        <v>11</v>
      </c>
      <c r="C70" s="54">
        <f>'PPP - CARE'!C9</f>
        <v>0.5397275811009683</v>
      </c>
      <c r="D70" s="54">
        <f>'PPP - CARE'!D9</f>
        <v>0.54088534529479504</v>
      </c>
      <c r="E70" s="53">
        <f>'PPP - CARE'!E9</f>
        <v>2.1450899201131469E-3</v>
      </c>
      <c r="F70" s="166">
        <f>'[3]Current PPP - Calculation (NEW)'!$E$35</f>
        <v>7.0268936393588629E-3</v>
      </c>
      <c r="G70" s="166">
        <f>'[3]Updated PPP - Calculation (NEW)'!$E$40</f>
        <v>6.9794646037186006E-3</v>
      </c>
      <c r="H70" s="73">
        <f>(G70-F70)/F70</f>
        <v>-6.7496447327171673E-3</v>
      </c>
      <c r="O70" s="206"/>
      <c r="P70" s="206"/>
      <c r="Q70" s="206"/>
      <c r="R70" s="206"/>
      <c r="S70" s="206"/>
      <c r="T70" s="206"/>
      <c r="U70" s="206"/>
      <c r="V70" s="206"/>
      <c r="W70" s="206"/>
      <c r="X70" s="206"/>
      <c r="Y70" s="206"/>
      <c r="Z70" s="206"/>
      <c r="AA70" s="206"/>
      <c r="AB70" s="206"/>
      <c r="AC70" s="206"/>
      <c r="AD70" s="206"/>
      <c r="AE70" s="206"/>
      <c r="AF70" s="206"/>
      <c r="AG70" s="206"/>
      <c r="AH70" s="206"/>
      <c r="AI70" s="206"/>
      <c r="AJ70" s="206"/>
      <c r="AK70" s="206"/>
      <c r="AL70" s="206"/>
      <c r="AM70" s="206"/>
      <c r="AN70" s="206"/>
      <c r="AO70" s="206"/>
      <c r="AP70" s="206"/>
      <c r="AQ70" s="206"/>
      <c r="AR70" s="206"/>
      <c r="AS70" s="206"/>
      <c r="AT70" s="206"/>
      <c r="AU70" s="206"/>
      <c r="AV70" s="206"/>
      <c r="AW70" s="206"/>
      <c r="AX70" s="206"/>
      <c r="AY70" s="206"/>
      <c r="AZ70" s="206"/>
      <c r="BA70" s="206"/>
      <c r="BB70" s="206"/>
      <c r="BC70" s="206"/>
    </row>
    <row r="71" spans="2:55" ht="15.75" thickBot="1" x14ac:dyDescent="0.25">
      <c r="B71" s="67" t="s">
        <v>16</v>
      </c>
      <c r="C71" s="54">
        <f>'PPP - CARE'!C10</f>
        <v>1.6464711422882472E-2</v>
      </c>
      <c r="D71" s="54">
        <f>'PPP - CARE'!D10</f>
        <v>1.8548487820428158E-2</v>
      </c>
      <c r="E71" s="53">
        <f>'PPP - CARE'!E10</f>
        <v>0.12656015304645285</v>
      </c>
      <c r="F71" s="166">
        <f>'[3]Current PPP - Calculation (NEW)'!$E$37</f>
        <v>6.0969357892460404E-3</v>
      </c>
      <c r="G71" s="166">
        <f>'[3]Updated PPP - Calculation (NEW)'!$E$42</f>
        <v>6.9794646037186015E-3</v>
      </c>
      <c r="H71" s="73">
        <f>(G71-F71)/F71</f>
        <v>0.14474956682817491</v>
      </c>
      <c r="O71" s="206"/>
      <c r="P71" s="206"/>
      <c r="Q71" s="206"/>
      <c r="R71" s="206"/>
      <c r="S71" s="206"/>
      <c r="T71" s="206"/>
      <c r="U71" s="206"/>
      <c r="V71" s="206"/>
      <c r="W71" s="206"/>
      <c r="X71" s="206"/>
      <c r="Y71" s="206"/>
      <c r="Z71" s="206"/>
      <c r="AA71" s="206"/>
      <c r="AB71" s="206"/>
      <c r="AC71" s="206"/>
      <c r="AD71" s="206"/>
      <c r="AE71" s="206"/>
      <c r="AF71" s="206"/>
      <c r="AG71" s="206"/>
      <c r="AH71" s="206"/>
      <c r="AI71" s="206"/>
      <c r="AJ71" s="206"/>
      <c r="AK71" s="206"/>
      <c r="AL71" s="206"/>
      <c r="AM71" s="206"/>
      <c r="AN71" s="206"/>
      <c r="AO71" s="206"/>
      <c r="AP71" s="206"/>
      <c r="AQ71" s="206"/>
      <c r="AR71" s="206"/>
      <c r="AS71" s="206"/>
      <c r="AT71" s="206"/>
      <c r="AU71" s="206"/>
      <c r="AV71" s="206"/>
      <c r="AW71" s="206"/>
      <c r="AX71" s="206"/>
      <c r="AY71" s="206"/>
      <c r="AZ71" s="206"/>
      <c r="BA71" s="206"/>
      <c r="BB71" s="206"/>
      <c r="BC71" s="206"/>
    </row>
    <row r="72" spans="2:55" ht="15.75" thickBot="1" x14ac:dyDescent="0.25">
      <c r="B72" s="67" t="s">
        <v>12</v>
      </c>
      <c r="C72" s="54">
        <f>'PPP - CARE'!C11</f>
        <v>0</v>
      </c>
      <c r="D72" s="54">
        <f>'PPP - CARE'!D11</f>
        <v>0</v>
      </c>
      <c r="E72" s="53">
        <f>'PPP - CARE'!E11</f>
        <v>0</v>
      </c>
      <c r="F72" s="203">
        <v>0</v>
      </c>
      <c r="G72" s="167">
        <v>0</v>
      </c>
      <c r="H72" s="74" t="s">
        <v>19</v>
      </c>
      <c r="O72" s="206"/>
      <c r="P72" s="206"/>
      <c r="Q72" s="206"/>
      <c r="R72" s="206"/>
      <c r="S72" s="206"/>
      <c r="T72" s="206"/>
      <c r="U72" s="206"/>
      <c r="V72" s="206"/>
      <c r="W72" s="206"/>
      <c r="X72" s="206"/>
      <c r="Y72" s="206"/>
      <c r="Z72" s="206"/>
      <c r="AA72" s="206"/>
      <c r="AB72" s="206"/>
      <c r="AC72" s="206"/>
      <c r="AD72" s="206"/>
      <c r="AE72" s="206"/>
      <c r="AF72" s="206"/>
      <c r="AG72" s="206"/>
      <c r="AH72" s="206"/>
      <c r="AI72" s="206"/>
      <c r="AJ72" s="206"/>
      <c r="AK72" s="206"/>
      <c r="AL72" s="206"/>
      <c r="AM72" s="206"/>
      <c r="AN72" s="206"/>
      <c r="AO72" s="206"/>
      <c r="AP72" s="206"/>
      <c r="AQ72" s="206"/>
      <c r="AR72" s="206"/>
      <c r="AS72" s="206"/>
      <c r="AT72" s="206"/>
      <c r="AU72" s="206"/>
      <c r="AV72" s="206"/>
      <c r="AW72" s="206"/>
      <c r="AX72" s="206"/>
      <c r="AY72" s="206"/>
      <c r="AZ72" s="206"/>
      <c r="BA72" s="206"/>
      <c r="BB72" s="206"/>
      <c r="BC72" s="206"/>
    </row>
    <row r="73" spans="2:55" ht="15" thickBot="1" x14ac:dyDescent="0.25">
      <c r="B73" s="67" t="s">
        <v>4</v>
      </c>
      <c r="C73" s="162">
        <f>SUM(C68:C72)</f>
        <v>0.99999999999999978</v>
      </c>
      <c r="D73" s="162">
        <f>SUM(D68:D72)</f>
        <v>0.99999999999999989</v>
      </c>
      <c r="E73" s="162">
        <f>(D73-C73)/C73</f>
        <v>1.1102230246251568E-16</v>
      </c>
      <c r="F73" s="168">
        <f>'[3]Current PPP - Calculation (NEW)'!$E$39</f>
        <v>6.9125238109073953E-3</v>
      </c>
      <c r="G73" s="168">
        <f>'[3]Updated PPP - Calculation (NEW)'!$E$44</f>
        <v>6.9794646037186006E-3</v>
      </c>
      <c r="H73" s="75">
        <f>(G73-F73)/F73</f>
        <v>9.6839873022322477E-3</v>
      </c>
      <c r="O73" s="206"/>
      <c r="P73" s="206"/>
      <c r="Q73" s="206"/>
      <c r="R73" s="206"/>
      <c r="S73" s="206"/>
      <c r="T73" s="206"/>
      <c r="U73" s="206"/>
      <c r="V73" s="206"/>
      <c r="W73" s="206"/>
      <c r="X73" s="206"/>
      <c r="Y73" s="206"/>
      <c r="Z73" s="206"/>
      <c r="AA73" s="206"/>
      <c r="AB73" s="206"/>
      <c r="AC73" s="206"/>
      <c r="AD73" s="206"/>
      <c r="AE73" s="206"/>
      <c r="AF73" s="206"/>
      <c r="AG73" s="206"/>
      <c r="AH73" s="206"/>
      <c r="AI73" s="206"/>
      <c r="AJ73" s="206"/>
      <c r="AK73" s="206"/>
      <c r="AL73" s="206"/>
      <c r="AM73" s="206"/>
      <c r="AN73" s="206"/>
      <c r="AO73" s="206"/>
      <c r="AP73" s="206"/>
      <c r="AQ73" s="206"/>
      <c r="AR73" s="206"/>
      <c r="AS73" s="206"/>
      <c r="AT73" s="206"/>
      <c r="AU73" s="206"/>
      <c r="AV73" s="206"/>
      <c r="AW73" s="206"/>
      <c r="AX73" s="206"/>
      <c r="AY73" s="206"/>
      <c r="AZ73" s="206"/>
      <c r="BA73" s="206"/>
      <c r="BB73" s="206"/>
      <c r="BC73" s="206"/>
    </row>
    <row r="74" spans="2:55" x14ac:dyDescent="0.2">
      <c r="O74" s="206"/>
      <c r="P74" s="206"/>
      <c r="Q74" s="206"/>
      <c r="R74" s="206"/>
      <c r="S74" s="206"/>
      <c r="T74" s="206"/>
      <c r="U74" s="206"/>
      <c r="V74" s="206"/>
      <c r="W74" s="206"/>
      <c r="X74" s="206"/>
      <c r="Y74" s="206"/>
      <c r="Z74" s="206"/>
      <c r="AA74" s="206"/>
      <c r="AB74" s="206"/>
      <c r="AC74" s="206"/>
      <c r="AD74" s="206"/>
      <c r="AE74" s="206"/>
      <c r="AF74" s="206"/>
      <c r="AG74" s="206"/>
      <c r="AH74" s="206"/>
      <c r="AI74" s="206"/>
      <c r="AJ74" s="206"/>
      <c r="AK74" s="206"/>
      <c r="AL74" s="206"/>
      <c r="AM74" s="206"/>
      <c r="AN74" s="206"/>
      <c r="AO74" s="206"/>
      <c r="AP74" s="206"/>
      <c r="AQ74" s="206"/>
      <c r="AR74" s="206"/>
      <c r="AS74" s="206"/>
      <c r="AT74" s="206"/>
      <c r="AU74" s="206"/>
      <c r="AV74" s="206"/>
      <c r="AW74" s="206"/>
      <c r="AX74" s="206"/>
      <c r="AY74" s="206"/>
      <c r="AZ74" s="206"/>
      <c r="BA74" s="206"/>
      <c r="BB74" s="206"/>
      <c r="BC74" s="206"/>
    </row>
    <row r="75" spans="2:55" x14ac:dyDescent="0.2">
      <c r="O75" s="206"/>
      <c r="P75" s="206"/>
      <c r="Q75" s="206"/>
      <c r="R75" s="206"/>
      <c r="S75" s="206"/>
      <c r="T75" s="206"/>
      <c r="U75" s="206"/>
      <c r="V75" s="206"/>
      <c r="W75" s="206"/>
      <c r="X75" s="206"/>
      <c r="Y75" s="206"/>
      <c r="Z75" s="206"/>
      <c r="AA75" s="206"/>
      <c r="AB75" s="206"/>
      <c r="AC75" s="206"/>
      <c r="AD75" s="206"/>
      <c r="AE75" s="206"/>
      <c r="AF75" s="206"/>
      <c r="AG75" s="206"/>
      <c r="AH75" s="206"/>
      <c r="AI75" s="206"/>
      <c r="AJ75" s="206"/>
      <c r="AK75" s="206"/>
      <c r="AL75" s="206"/>
      <c r="AM75" s="206"/>
      <c r="AN75" s="206"/>
      <c r="AO75" s="206"/>
      <c r="AP75" s="206"/>
      <c r="AQ75" s="206"/>
      <c r="AR75" s="206"/>
      <c r="AS75" s="206"/>
      <c r="AT75" s="206"/>
      <c r="AU75" s="206"/>
      <c r="AV75" s="206"/>
      <c r="AW75" s="206"/>
      <c r="AX75" s="206"/>
      <c r="AY75" s="206"/>
      <c r="AZ75" s="206"/>
      <c r="BA75" s="206"/>
      <c r="BB75" s="206"/>
      <c r="BC75" s="206"/>
    </row>
    <row r="76" spans="2:55" ht="16.5" thickBot="1" x14ac:dyDescent="0.3">
      <c r="B76" s="218" t="s">
        <v>181</v>
      </c>
      <c r="C76" s="218"/>
      <c r="D76" s="218"/>
      <c r="E76" s="218"/>
      <c r="F76" s="218"/>
      <c r="G76" s="218"/>
      <c r="H76" s="68"/>
      <c r="O76" s="206"/>
      <c r="P76" s="206"/>
      <c r="Q76" s="206"/>
      <c r="R76" s="206"/>
      <c r="S76" s="206"/>
      <c r="T76" s="206"/>
      <c r="U76" s="206"/>
      <c r="V76" s="206"/>
      <c r="W76" s="206"/>
      <c r="X76" s="206"/>
      <c r="Y76" s="206"/>
      <c r="Z76" s="206"/>
      <c r="AA76" s="206"/>
      <c r="AB76" s="206"/>
      <c r="AC76" s="206"/>
      <c r="AD76" s="206"/>
      <c r="AE76" s="206"/>
      <c r="AF76" s="206"/>
      <c r="AG76" s="206"/>
      <c r="AH76" s="206"/>
      <c r="AI76" s="206"/>
      <c r="AJ76" s="206"/>
      <c r="AK76" s="206"/>
      <c r="AL76" s="206"/>
      <c r="AM76" s="206"/>
      <c r="AN76" s="206"/>
      <c r="AO76" s="206"/>
      <c r="AP76" s="206"/>
      <c r="AQ76" s="206"/>
      <c r="AR76" s="206"/>
      <c r="AS76" s="206"/>
      <c r="AT76" s="206"/>
      <c r="AU76" s="206"/>
      <c r="AV76" s="206"/>
      <c r="AW76" s="206"/>
      <c r="AX76" s="206"/>
      <c r="AY76" s="206"/>
      <c r="AZ76" s="206"/>
      <c r="BA76" s="206"/>
      <c r="BB76" s="206"/>
      <c r="BC76" s="206"/>
    </row>
    <row r="77" spans="2:55" ht="25.5" x14ac:dyDescent="0.2">
      <c r="B77" s="216"/>
      <c r="C77" s="65" t="s">
        <v>81</v>
      </c>
      <c r="D77" s="221" t="s">
        <v>156</v>
      </c>
      <c r="E77" s="221" t="s">
        <v>157</v>
      </c>
      <c r="F77" s="221" t="s">
        <v>87</v>
      </c>
      <c r="G77" s="65" t="s">
        <v>88</v>
      </c>
      <c r="H77" s="65" t="s">
        <v>91</v>
      </c>
      <c r="O77" s="206"/>
      <c r="P77" s="206"/>
      <c r="Q77" s="206"/>
      <c r="R77" s="206"/>
      <c r="S77" s="206"/>
      <c r="T77" s="206"/>
      <c r="U77" s="206"/>
      <c r="V77" s="206"/>
      <c r="W77" s="206"/>
      <c r="X77" s="206"/>
      <c r="Y77" s="206"/>
      <c r="Z77" s="206"/>
      <c r="AA77" s="206"/>
      <c r="AB77" s="206"/>
      <c r="AC77" s="206"/>
      <c r="AD77" s="206"/>
      <c r="AE77" s="206"/>
      <c r="AF77" s="206"/>
      <c r="AG77" s="206"/>
      <c r="AH77" s="206"/>
      <c r="AI77" s="206"/>
      <c r="AJ77" s="206"/>
      <c r="AK77" s="206"/>
      <c r="AL77" s="206"/>
      <c r="AM77" s="206"/>
      <c r="AN77" s="206"/>
      <c r="AO77" s="206"/>
      <c r="AP77" s="206"/>
      <c r="AQ77" s="206"/>
      <c r="AR77" s="206"/>
      <c r="AS77" s="206"/>
      <c r="AT77" s="206"/>
      <c r="AU77" s="206"/>
      <c r="AV77" s="206"/>
      <c r="AW77" s="206"/>
      <c r="AX77" s="206"/>
      <c r="AY77" s="206"/>
      <c r="AZ77" s="206"/>
      <c r="BA77" s="206"/>
      <c r="BB77" s="206"/>
      <c r="BC77" s="206"/>
    </row>
    <row r="78" spans="2:55" ht="13.5" thickBot="1" x14ac:dyDescent="0.25">
      <c r="B78" s="217"/>
      <c r="C78" s="66" t="s">
        <v>82</v>
      </c>
      <c r="D78" s="222"/>
      <c r="E78" s="222"/>
      <c r="F78" s="222"/>
      <c r="G78" s="66" t="s">
        <v>89</v>
      </c>
      <c r="H78" s="66" t="s">
        <v>82</v>
      </c>
      <c r="O78" s="206"/>
      <c r="P78" s="206"/>
      <c r="Q78" s="206"/>
      <c r="R78" s="206"/>
      <c r="S78" s="206"/>
      <c r="T78" s="206"/>
      <c r="U78" s="206"/>
      <c r="V78" s="206"/>
      <c r="W78" s="206"/>
      <c r="X78" s="206"/>
      <c r="Y78" s="206"/>
      <c r="Z78" s="206"/>
      <c r="AA78" s="206"/>
      <c r="AB78" s="206"/>
      <c r="AC78" s="206"/>
      <c r="AD78" s="206"/>
      <c r="AE78" s="206"/>
      <c r="AF78" s="206"/>
      <c r="AG78" s="206"/>
      <c r="AH78" s="206"/>
      <c r="AI78" s="206"/>
      <c r="AJ78" s="206"/>
      <c r="AK78" s="206"/>
      <c r="AL78" s="206"/>
      <c r="AM78" s="206"/>
      <c r="AN78" s="206"/>
      <c r="AO78" s="206"/>
      <c r="AP78" s="206"/>
      <c r="AQ78" s="206"/>
      <c r="AR78" s="206"/>
      <c r="AS78" s="206"/>
      <c r="AT78" s="206"/>
      <c r="AU78" s="206"/>
      <c r="AV78" s="206"/>
      <c r="AW78" s="206"/>
      <c r="AX78" s="206"/>
      <c r="AY78" s="206"/>
      <c r="AZ78" s="206"/>
      <c r="BA78" s="206"/>
      <c r="BB78" s="206"/>
      <c r="BC78" s="206"/>
    </row>
    <row r="79" spans="2:55" ht="15.75" thickBot="1" x14ac:dyDescent="0.25">
      <c r="B79" s="67" t="s">
        <v>2</v>
      </c>
      <c r="C79" s="54">
        <f>'PPP - ESAP'!C7</f>
        <v>0.36151633453219451</v>
      </c>
      <c r="D79" s="54">
        <f>'PPP - ESAP'!D7</f>
        <v>0.35357920016305383</v>
      </c>
      <c r="E79" s="53">
        <f>'PPP - ESAP'!E7</f>
        <v>-2.1955119619730047E-2</v>
      </c>
      <c r="F79" s="166">
        <f>'[3]Current PPP - Calculation (NEW)'!$E$68</f>
        <v>6.9635198113372483E-4</v>
      </c>
      <c r="G79" s="166">
        <f>'[3]Updated PPP - Calculation (NEW)'!$E$73</f>
        <v>6.9860545238666322E-4</v>
      </c>
      <c r="H79" s="53">
        <f>(G79-F79)/F79</f>
        <v>3.236109487718449E-3</v>
      </c>
      <c r="O79" s="206"/>
      <c r="P79" s="206"/>
      <c r="Q79" s="206"/>
      <c r="R79" s="206"/>
      <c r="S79" s="206"/>
      <c r="T79" s="206"/>
      <c r="U79" s="206"/>
      <c r="V79" s="206"/>
      <c r="W79" s="206"/>
      <c r="X79" s="206"/>
      <c r="Y79" s="206"/>
      <c r="Z79" s="206"/>
      <c r="AA79" s="206"/>
      <c r="AB79" s="206"/>
      <c r="AC79" s="206"/>
      <c r="AD79" s="206"/>
      <c r="AE79" s="206"/>
      <c r="AF79" s="206"/>
      <c r="AG79" s="206"/>
      <c r="AH79" s="206"/>
      <c r="AI79" s="206"/>
      <c r="AJ79" s="206"/>
      <c r="AK79" s="206"/>
      <c r="AL79" s="206"/>
      <c r="AM79" s="206"/>
      <c r="AN79" s="206"/>
      <c r="AO79" s="206"/>
      <c r="AP79" s="206"/>
      <c r="AQ79" s="206"/>
      <c r="AR79" s="206"/>
      <c r="AS79" s="206"/>
      <c r="AT79" s="206"/>
      <c r="AU79" s="206"/>
      <c r="AV79" s="206"/>
      <c r="AW79" s="206"/>
      <c r="AX79" s="206"/>
      <c r="AY79" s="206"/>
      <c r="AZ79" s="206"/>
      <c r="BA79" s="206"/>
      <c r="BB79" s="206"/>
      <c r="BC79" s="206"/>
    </row>
    <row r="80" spans="2:55" ht="15.75" thickBot="1" x14ac:dyDescent="0.25">
      <c r="B80" s="67" t="s">
        <v>5</v>
      </c>
      <c r="C80" s="54">
        <f>'PPP - ESAP'!C8</f>
        <v>0.11259841004657432</v>
      </c>
      <c r="D80" s="54">
        <f>'PPP - ESAP'!D8</f>
        <v>0.11693952227297034</v>
      </c>
      <c r="E80" s="53">
        <f>'PPP - ESAP'!E8</f>
        <v>3.8553938946388297E-2</v>
      </c>
      <c r="F80" s="166">
        <f>'[3]Current PPP - Calculation (NEW)'!$E$70</f>
        <v>6.4873326791355112E-4</v>
      </c>
      <c r="G80" s="166">
        <f>'[3]Updated PPP - Calculation (NEW)'!$E$75</f>
        <v>6.9860545238666332E-4</v>
      </c>
      <c r="H80" s="53">
        <f>(G80-F80)/F80</f>
        <v>7.68762555271916E-2</v>
      </c>
      <c r="I80" s="93"/>
      <c r="O80" s="206"/>
      <c r="P80" s="206"/>
      <c r="Q80" s="206"/>
      <c r="R80" s="206"/>
      <c r="S80" s="206"/>
      <c r="T80" s="206"/>
      <c r="U80" s="206"/>
      <c r="V80" s="206"/>
      <c r="W80" s="206"/>
      <c r="X80" s="206"/>
      <c r="Y80" s="206"/>
      <c r="Z80" s="206"/>
      <c r="AA80" s="206"/>
      <c r="AB80" s="206"/>
      <c r="AC80" s="206"/>
      <c r="AD80" s="206"/>
      <c r="AE80" s="206"/>
      <c r="AF80" s="206"/>
      <c r="AG80" s="206"/>
      <c r="AH80" s="206"/>
      <c r="AI80" s="206"/>
      <c r="AJ80" s="206"/>
      <c r="AK80" s="206"/>
      <c r="AL80" s="206"/>
      <c r="AM80" s="206"/>
      <c r="AN80" s="206"/>
      <c r="AO80" s="206"/>
      <c r="AP80" s="206"/>
      <c r="AQ80" s="206"/>
      <c r="AR80" s="206"/>
      <c r="AS80" s="206"/>
      <c r="AT80" s="206"/>
      <c r="AU80" s="206"/>
      <c r="AV80" s="206"/>
      <c r="AW80" s="206"/>
      <c r="AX80" s="206"/>
      <c r="AY80" s="206"/>
      <c r="AZ80" s="206"/>
      <c r="BA80" s="206"/>
      <c r="BB80" s="206"/>
      <c r="BC80" s="206"/>
    </row>
    <row r="81" spans="2:55" ht="15.75" thickBot="1" x14ac:dyDescent="0.25">
      <c r="B81" s="67" t="s">
        <v>11</v>
      </c>
      <c r="C81" s="54">
        <f>'PPP - ESAP'!C9</f>
        <v>0.51034146250338597</v>
      </c>
      <c r="D81" s="54">
        <f>'PPP - ESAP'!D9</f>
        <v>0.51195172050871518</v>
      </c>
      <c r="E81" s="53">
        <f>'PPP - ESAP'!E9</f>
        <v>3.1552560856615269E-3</v>
      </c>
      <c r="F81" s="166">
        <f>'[3]Current PPP - Calculation (NEW)'!$E$72</f>
        <v>7.0261647109939667E-4</v>
      </c>
      <c r="G81" s="166">
        <f>'[3]Updated PPP - Calculation (NEW)'!$E$77</f>
        <v>6.9860545238666332E-4</v>
      </c>
      <c r="H81" s="53">
        <f>(G81-F81)/F81</f>
        <v>-5.7086887053149132E-3</v>
      </c>
      <c r="O81" s="206"/>
      <c r="P81" s="206"/>
      <c r="Q81" s="206"/>
      <c r="R81" s="206"/>
      <c r="S81" s="206"/>
      <c r="T81" s="206"/>
      <c r="U81" s="206"/>
      <c r="V81" s="206"/>
      <c r="W81" s="206"/>
      <c r="X81" s="206"/>
      <c r="Y81" s="206"/>
      <c r="Z81" s="206"/>
      <c r="AA81" s="206"/>
      <c r="AB81" s="206"/>
      <c r="AC81" s="206"/>
      <c r="AD81" s="206"/>
      <c r="AE81" s="206"/>
      <c r="AF81" s="206"/>
      <c r="AG81" s="206"/>
      <c r="AH81" s="206"/>
      <c r="AI81" s="206"/>
      <c r="AJ81" s="206"/>
      <c r="AK81" s="206"/>
      <c r="AL81" s="206"/>
      <c r="AM81" s="206"/>
      <c r="AN81" s="206"/>
      <c r="AO81" s="206"/>
      <c r="AP81" s="206"/>
      <c r="AQ81" s="206"/>
      <c r="AR81" s="206"/>
      <c r="AS81" s="206"/>
      <c r="AT81" s="206"/>
      <c r="AU81" s="206"/>
      <c r="AV81" s="206"/>
      <c r="AW81" s="206"/>
      <c r="AX81" s="206"/>
      <c r="AY81" s="206"/>
      <c r="AZ81" s="206"/>
      <c r="BA81" s="206"/>
      <c r="BB81" s="206"/>
      <c r="BC81" s="206"/>
    </row>
    <row r="82" spans="2:55" ht="15.75" thickBot="1" x14ac:dyDescent="0.25">
      <c r="B82" s="67" t="s">
        <v>16</v>
      </c>
      <c r="C82" s="54">
        <f>'PPP - ESAP'!C10</f>
        <v>1.5543792917845268E-2</v>
      </c>
      <c r="D82" s="54">
        <f>'PPP - ESAP'!D10</f>
        <v>1.7529557055260624E-2</v>
      </c>
      <c r="E82" s="53">
        <f>'PPP - ESAP'!E10</f>
        <v>0.12775286880820266</v>
      </c>
      <c r="F82" s="166">
        <f>'[3]Current PPP - Calculation (NEW)'!$E$74</f>
        <v>6.0962382061691806E-4</v>
      </c>
      <c r="G82" s="166">
        <f>'[3]Updated PPP - Calculation (NEW)'!$E$79</f>
        <v>6.9860545238666332E-4</v>
      </c>
      <c r="H82" s="53">
        <f>(G82-F82)/F82</f>
        <v>0.14596154015061116</v>
      </c>
      <c r="O82" s="206"/>
      <c r="P82" s="206"/>
      <c r="Q82" s="206"/>
      <c r="R82" s="206"/>
      <c r="S82" s="206"/>
      <c r="T82" s="206"/>
      <c r="U82" s="206"/>
      <c r="V82" s="206"/>
      <c r="W82" s="206"/>
      <c r="X82" s="206"/>
      <c r="Y82" s="206"/>
      <c r="Z82" s="206"/>
      <c r="AA82" s="206"/>
      <c r="AB82" s="206"/>
      <c r="AC82" s="206"/>
      <c r="AD82" s="206"/>
      <c r="AE82" s="206"/>
      <c r="AF82" s="206"/>
      <c r="AG82" s="206"/>
      <c r="AH82" s="206"/>
      <c r="AI82" s="206"/>
      <c r="AJ82" s="206"/>
      <c r="AK82" s="206"/>
      <c r="AL82" s="206"/>
      <c r="AM82" s="206"/>
      <c r="AN82" s="206"/>
      <c r="AO82" s="206"/>
      <c r="AP82" s="206"/>
      <c r="AQ82" s="206"/>
      <c r="AR82" s="206"/>
      <c r="AS82" s="206"/>
      <c r="AT82" s="206"/>
      <c r="AU82" s="206"/>
      <c r="AV82" s="206"/>
      <c r="AW82" s="206"/>
      <c r="AX82" s="206"/>
      <c r="AY82" s="206"/>
      <c r="AZ82" s="206"/>
      <c r="BA82" s="206"/>
      <c r="BB82" s="206"/>
      <c r="BC82" s="206"/>
    </row>
    <row r="83" spans="2:55" ht="15.75" thickBot="1" x14ac:dyDescent="0.25">
      <c r="B83" s="67" t="s">
        <v>12</v>
      </c>
      <c r="C83" s="54">
        <f>'PPP - ESAP'!C11</f>
        <v>0</v>
      </c>
      <c r="D83" s="54">
        <f>'PPP - ESAP'!D11</f>
        <v>0</v>
      </c>
      <c r="E83" s="53">
        <f>'PPP - ESAP'!E11</f>
        <v>0</v>
      </c>
      <c r="F83" s="166">
        <v>0</v>
      </c>
      <c r="G83" s="167">
        <v>0</v>
      </c>
      <c r="H83" s="53" t="s">
        <v>19</v>
      </c>
      <c r="O83" s="206"/>
      <c r="P83" s="206"/>
      <c r="Q83" s="206"/>
      <c r="R83" s="206"/>
      <c r="S83" s="206"/>
      <c r="T83" s="206"/>
      <c r="U83" s="206"/>
      <c r="V83" s="206"/>
      <c r="W83" s="206"/>
      <c r="X83" s="206"/>
      <c r="Y83" s="206"/>
      <c r="Z83" s="206"/>
      <c r="AA83" s="206"/>
      <c r="AB83" s="206"/>
      <c r="AC83" s="206"/>
      <c r="AD83" s="206"/>
      <c r="AE83" s="206"/>
      <c r="AF83" s="206"/>
      <c r="AG83" s="206"/>
      <c r="AH83" s="206"/>
      <c r="AI83" s="206"/>
      <c r="AJ83" s="206"/>
      <c r="AK83" s="206"/>
      <c r="AL83" s="206"/>
      <c r="AM83" s="206"/>
      <c r="AN83" s="206"/>
      <c r="AO83" s="206"/>
      <c r="AP83" s="206"/>
      <c r="AQ83" s="206"/>
      <c r="AR83" s="206"/>
      <c r="AS83" s="206"/>
      <c r="AT83" s="206"/>
      <c r="AU83" s="206"/>
      <c r="AV83" s="206"/>
      <c r="AW83" s="206"/>
      <c r="AX83" s="206"/>
      <c r="AY83" s="206"/>
      <c r="AZ83" s="206"/>
      <c r="BA83" s="206"/>
      <c r="BB83" s="206"/>
      <c r="BC83" s="206"/>
    </row>
    <row r="84" spans="2:55" ht="15.75" thickBot="1" x14ac:dyDescent="0.25">
      <c r="B84" s="67" t="s">
        <v>4</v>
      </c>
      <c r="C84" s="59">
        <f>SUM(C79:C83)</f>
        <v>1</v>
      </c>
      <c r="D84" s="59">
        <f>SUM(D79:D83)</f>
        <v>0.99999999999999989</v>
      </c>
      <c r="E84" s="59">
        <f>(D84-C84)/C84</f>
        <v>-1.1102230246251565E-16</v>
      </c>
      <c r="F84" s="168">
        <f>'[3]Current PPP - Calculation (NEW)'!$E$76</f>
        <v>6.9224958635018361E-4</v>
      </c>
      <c r="G84" s="168">
        <f>'[3]Updated PPP - Calculation (NEW)'!$E$81</f>
        <v>6.9860545238666332E-4</v>
      </c>
      <c r="H84" s="53">
        <f>(G84-F84)/F84</f>
        <v>9.1814659940649152E-3</v>
      </c>
      <c r="O84" s="206"/>
      <c r="P84" s="206"/>
      <c r="Q84" s="206"/>
      <c r="R84" s="206"/>
      <c r="S84" s="206"/>
      <c r="T84" s="206"/>
      <c r="U84" s="206"/>
      <c r="V84" s="206"/>
      <c r="W84" s="206"/>
      <c r="X84" s="206"/>
      <c r="Y84" s="206"/>
      <c r="Z84" s="206"/>
      <c r="AA84" s="206"/>
      <c r="AB84" s="206"/>
      <c r="AC84" s="206"/>
      <c r="AD84" s="206"/>
      <c r="AE84" s="206"/>
      <c r="AF84" s="206"/>
      <c r="AG84" s="206"/>
      <c r="AH84" s="206"/>
      <c r="AI84" s="206"/>
      <c r="AJ84" s="206"/>
      <c r="AK84" s="206"/>
      <c r="AL84" s="206"/>
      <c r="AM84" s="206"/>
      <c r="AN84" s="206"/>
      <c r="AO84" s="206"/>
      <c r="AP84" s="206"/>
      <c r="AQ84" s="206"/>
      <c r="AR84" s="206"/>
      <c r="AS84" s="206"/>
      <c r="AT84" s="206"/>
      <c r="AU84" s="206"/>
      <c r="AV84" s="206"/>
      <c r="AW84" s="206"/>
      <c r="AX84" s="206"/>
      <c r="AY84" s="206"/>
      <c r="AZ84" s="206"/>
      <c r="BA84" s="206"/>
      <c r="BB84" s="206"/>
      <c r="BC84" s="206"/>
    </row>
    <row r="85" spans="2:55" x14ac:dyDescent="0.2">
      <c r="O85" s="206"/>
      <c r="P85" s="206"/>
      <c r="Q85" s="206"/>
      <c r="R85" s="206"/>
      <c r="S85" s="206"/>
      <c r="T85" s="206"/>
      <c r="U85" s="206"/>
      <c r="V85" s="206"/>
      <c r="W85" s="206"/>
      <c r="X85" s="206"/>
      <c r="Y85" s="206"/>
      <c r="Z85" s="206"/>
      <c r="AA85" s="206"/>
      <c r="AB85" s="206"/>
      <c r="AC85" s="206"/>
      <c r="AD85" s="206"/>
      <c r="AE85" s="206"/>
      <c r="AF85" s="206"/>
      <c r="AG85" s="206"/>
      <c r="AH85" s="206"/>
      <c r="AI85" s="206"/>
      <c r="AJ85" s="206"/>
      <c r="AK85" s="206"/>
      <c r="AL85" s="206"/>
      <c r="AM85" s="206"/>
      <c r="AN85" s="206"/>
      <c r="AO85" s="206"/>
      <c r="AP85" s="206"/>
      <c r="AQ85" s="206"/>
      <c r="AR85" s="206"/>
      <c r="AS85" s="206"/>
      <c r="AT85" s="206"/>
      <c r="AU85" s="206"/>
      <c r="AV85" s="206"/>
      <c r="AW85" s="206"/>
      <c r="AX85" s="206"/>
      <c r="AY85" s="206"/>
      <c r="AZ85" s="206"/>
      <c r="BA85" s="206"/>
      <c r="BB85" s="206"/>
      <c r="BC85" s="206"/>
    </row>
    <row r="86" spans="2:55" x14ac:dyDescent="0.2">
      <c r="O86" s="206"/>
      <c r="P86" s="206"/>
      <c r="Q86" s="206"/>
      <c r="R86" s="206"/>
      <c r="S86" s="206"/>
      <c r="T86" s="206"/>
      <c r="U86" s="206"/>
      <c r="V86" s="206"/>
      <c r="W86" s="206"/>
      <c r="X86" s="206"/>
      <c r="Y86" s="206"/>
      <c r="Z86" s="206"/>
      <c r="AA86" s="206"/>
      <c r="AB86" s="206"/>
      <c r="AC86" s="206"/>
      <c r="AD86" s="206"/>
      <c r="AE86" s="206"/>
      <c r="AF86" s="206"/>
      <c r="AG86" s="206"/>
      <c r="AH86" s="206"/>
      <c r="AI86" s="206"/>
      <c r="AJ86" s="206"/>
      <c r="AK86" s="206"/>
      <c r="AL86" s="206"/>
      <c r="AM86" s="206"/>
      <c r="AN86" s="206"/>
      <c r="AO86" s="206"/>
      <c r="AP86" s="206"/>
      <c r="AQ86" s="206"/>
      <c r="AR86" s="206"/>
      <c r="AS86" s="206"/>
      <c r="AT86" s="206"/>
      <c r="AU86" s="206"/>
      <c r="AV86" s="206"/>
      <c r="AW86" s="206"/>
      <c r="AX86" s="206"/>
      <c r="AY86" s="206"/>
      <c r="AZ86" s="206"/>
      <c r="BA86" s="206"/>
      <c r="BB86" s="206"/>
      <c r="BC86" s="206"/>
    </row>
    <row r="87" spans="2:55" ht="16.5" thickBot="1" x14ac:dyDescent="0.3">
      <c r="B87" s="218" t="s">
        <v>182</v>
      </c>
      <c r="C87" s="218"/>
      <c r="D87" s="218"/>
      <c r="E87" s="218"/>
      <c r="F87" s="218"/>
      <c r="G87" s="218"/>
      <c r="H87" s="68"/>
      <c r="O87" s="206"/>
      <c r="P87" s="206"/>
      <c r="Q87" s="206"/>
      <c r="R87" s="206"/>
      <c r="S87" s="206"/>
      <c r="T87" s="206"/>
      <c r="U87" s="206"/>
      <c r="V87" s="206"/>
      <c r="W87" s="206"/>
      <c r="X87" s="206"/>
      <c r="Y87" s="206"/>
      <c r="Z87" s="206"/>
      <c r="AA87" s="206"/>
      <c r="AB87" s="206"/>
      <c r="AC87" s="206"/>
      <c r="AD87" s="206"/>
      <c r="AE87" s="206"/>
      <c r="AF87" s="206"/>
      <c r="AG87" s="206"/>
      <c r="AH87" s="206"/>
      <c r="AI87" s="206"/>
      <c r="AJ87" s="206"/>
      <c r="AK87" s="206"/>
      <c r="AL87" s="206"/>
      <c r="AM87" s="206"/>
      <c r="AN87" s="206"/>
      <c r="AO87" s="206"/>
      <c r="AP87" s="206"/>
      <c r="AQ87" s="206"/>
      <c r="AR87" s="206"/>
      <c r="AS87" s="206"/>
      <c r="AT87" s="206"/>
      <c r="AU87" s="206"/>
      <c r="AV87" s="206"/>
      <c r="AW87" s="206"/>
      <c r="AX87" s="206"/>
      <c r="AY87" s="206"/>
      <c r="AZ87" s="206"/>
      <c r="BA87" s="206"/>
      <c r="BB87" s="206"/>
      <c r="BC87" s="206"/>
    </row>
    <row r="88" spans="2:55" ht="27" customHeight="1" x14ac:dyDescent="0.2">
      <c r="B88" s="216"/>
      <c r="C88" s="65" t="s">
        <v>81</v>
      </c>
      <c r="D88" s="221" t="s">
        <v>156</v>
      </c>
      <c r="E88" s="65" t="s">
        <v>84</v>
      </c>
      <c r="F88" s="221" t="s">
        <v>87</v>
      </c>
      <c r="G88" s="221" t="s">
        <v>90</v>
      </c>
      <c r="H88" s="65" t="s">
        <v>84</v>
      </c>
      <c r="O88" s="206"/>
      <c r="P88" s="206"/>
      <c r="Q88" s="206"/>
      <c r="R88" s="206"/>
      <c r="S88" s="206"/>
      <c r="T88" s="206"/>
      <c r="U88" s="206"/>
      <c r="V88" s="206"/>
      <c r="W88" s="206"/>
      <c r="X88" s="206"/>
      <c r="Y88" s="206"/>
      <c r="Z88" s="206"/>
      <c r="AA88" s="206"/>
      <c r="AB88" s="206"/>
      <c r="AC88" s="206"/>
      <c r="AD88" s="206"/>
      <c r="AE88" s="206"/>
      <c r="AF88" s="206"/>
      <c r="AG88" s="206"/>
      <c r="AH88" s="206"/>
      <c r="AI88" s="206"/>
      <c r="AJ88" s="206"/>
      <c r="AK88" s="206"/>
      <c r="AL88" s="206"/>
      <c r="AM88" s="206"/>
      <c r="AN88" s="206"/>
      <c r="AO88" s="206"/>
      <c r="AP88" s="206"/>
      <c r="AQ88" s="206"/>
      <c r="AR88" s="206"/>
      <c r="AS88" s="206"/>
      <c r="AT88" s="206"/>
      <c r="AU88" s="206"/>
      <c r="AV88" s="206"/>
      <c r="AW88" s="206"/>
      <c r="AX88" s="206"/>
      <c r="AY88" s="206"/>
      <c r="AZ88" s="206"/>
      <c r="BA88" s="206"/>
      <c r="BB88" s="206"/>
      <c r="BC88" s="206"/>
    </row>
    <row r="89" spans="2:55" ht="19.5" customHeight="1" thickBot="1" x14ac:dyDescent="0.25">
      <c r="B89" s="217"/>
      <c r="C89" s="66" t="s">
        <v>82</v>
      </c>
      <c r="D89" s="222"/>
      <c r="E89" s="66" t="s">
        <v>82</v>
      </c>
      <c r="F89" s="222"/>
      <c r="G89" s="222"/>
      <c r="H89" s="66" t="s">
        <v>82</v>
      </c>
      <c r="O89" s="206"/>
      <c r="P89" s="206"/>
      <c r="Q89" s="206"/>
      <c r="R89" s="206"/>
      <c r="S89" s="206"/>
      <c r="T89" s="206"/>
      <c r="U89" s="206"/>
      <c r="V89" s="206"/>
      <c r="W89" s="206"/>
      <c r="X89" s="206"/>
      <c r="Y89" s="206"/>
      <c r="Z89" s="206"/>
      <c r="AA89" s="206"/>
      <c r="AB89" s="206"/>
      <c r="AC89" s="206"/>
      <c r="AD89" s="206"/>
      <c r="AE89" s="206"/>
      <c r="AF89" s="206"/>
      <c r="AG89" s="206"/>
      <c r="AH89" s="206"/>
      <c r="AI89" s="206"/>
      <c r="AJ89" s="206"/>
      <c r="AK89" s="206"/>
      <c r="AL89" s="206"/>
      <c r="AM89" s="206"/>
      <c r="AN89" s="206"/>
      <c r="AO89" s="206"/>
      <c r="AP89" s="206"/>
      <c r="AQ89" s="206"/>
      <c r="AR89" s="206"/>
      <c r="AS89" s="206"/>
      <c r="AT89" s="206"/>
      <c r="AU89" s="206"/>
      <c r="AV89" s="206"/>
      <c r="AW89" s="206"/>
      <c r="AX89" s="206"/>
      <c r="AY89" s="206"/>
      <c r="AZ89" s="206"/>
      <c r="BA89" s="206"/>
      <c r="BB89" s="206"/>
      <c r="BC89" s="206"/>
    </row>
    <row r="90" spans="2:55" ht="15.75" thickBot="1" x14ac:dyDescent="0.25">
      <c r="B90" s="67" t="s">
        <v>2</v>
      </c>
      <c r="C90" s="54">
        <f>'PPP-EE and EPEEBA'!C7</f>
        <v>0.46049962911213632</v>
      </c>
      <c r="D90" s="54">
        <f>'PPP-EE and EPEEBA'!D7</f>
        <v>0.25849481349986364</v>
      </c>
      <c r="E90" s="53">
        <f>'PPP-EE and EPEEBA'!E7</f>
        <v>-0.43866444800780169</v>
      </c>
      <c r="F90" s="152">
        <f>'[3]Current PPP - Calculation (NEW)'!$G$102+'[3]Current PPP - Calculation (NEW)'!$H$121</f>
        <v>4.8171630587893182E-3</v>
      </c>
      <c r="G90" s="152">
        <f>'[3]Updated PPP - Calculation (NEW)'!$G$107+'[3]Updated PPP - Calculation (NEW)'!$H$126</f>
        <v>2.773692214301641E-3</v>
      </c>
      <c r="H90" s="53">
        <f t="shared" ref="H90:H95" si="0">(G90-F90)/F90</f>
        <v>-0.42420628480889661</v>
      </c>
      <c r="O90" s="206"/>
      <c r="P90" s="206"/>
      <c r="Q90" s="206"/>
      <c r="R90" s="206"/>
      <c r="S90" s="206"/>
      <c r="T90" s="206"/>
      <c r="U90" s="206"/>
      <c r="V90" s="206"/>
      <c r="W90" s="206"/>
      <c r="X90" s="206"/>
      <c r="Y90" s="206"/>
      <c r="Z90" s="206"/>
      <c r="AA90" s="206"/>
      <c r="AB90" s="206"/>
      <c r="AC90" s="206"/>
      <c r="AD90" s="206"/>
      <c r="AE90" s="206"/>
      <c r="AF90" s="206"/>
      <c r="AG90" s="206"/>
      <c r="AH90" s="206"/>
      <c r="AI90" s="206"/>
      <c r="AJ90" s="206"/>
      <c r="AK90" s="206"/>
      <c r="AL90" s="206"/>
      <c r="AM90" s="206"/>
      <c r="AN90" s="206"/>
      <c r="AO90" s="206"/>
      <c r="AP90" s="206"/>
      <c r="AQ90" s="206"/>
      <c r="AR90" s="206"/>
      <c r="AS90" s="206"/>
      <c r="AT90" s="206"/>
      <c r="AU90" s="206"/>
      <c r="AV90" s="206"/>
      <c r="AW90" s="206"/>
      <c r="AX90" s="206"/>
      <c r="AY90" s="206"/>
      <c r="AZ90" s="206"/>
      <c r="BA90" s="206"/>
      <c r="BB90" s="206"/>
      <c r="BC90" s="206"/>
    </row>
    <row r="91" spans="2:55" ht="15.75" thickBot="1" x14ac:dyDescent="0.25">
      <c r="B91" s="67" t="s">
        <v>5</v>
      </c>
      <c r="C91" s="54">
        <f>'PPP-EE and EPEEBA'!C8</f>
        <v>0.11302169887200222</v>
      </c>
      <c r="D91" s="54">
        <f>'PPP-EE and EPEEBA'!D8</f>
        <v>0.15496379477528138</v>
      </c>
      <c r="E91" s="53">
        <f>'PPP-EE and EPEEBA'!E8</f>
        <v>0.37109773009852598</v>
      </c>
      <c r="F91" s="152">
        <f>'[3]Current PPP - Calculation (NEW)'!$G$104+'[3]Current PPP - Calculation (NEW)'!$G$123</f>
        <v>3.536363623873621E-3</v>
      </c>
      <c r="G91" s="152">
        <f>'[3]Updated PPP - Calculation (NEW)'!$G$109+'[3]Updated PPP - Calculation (NEW)'!$G$128</f>
        <v>5.0276156610008678E-3</v>
      </c>
      <c r="H91" s="53">
        <f t="shared" si="0"/>
        <v>0.42169080890323613</v>
      </c>
      <c r="O91" s="206"/>
      <c r="P91" s="206"/>
      <c r="Q91" s="206"/>
      <c r="R91" s="206"/>
      <c r="S91" s="206"/>
      <c r="T91" s="206"/>
      <c r="U91" s="206"/>
      <c r="V91" s="206"/>
      <c r="W91" s="206"/>
      <c r="X91" s="206"/>
      <c r="Y91" s="206"/>
      <c r="Z91" s="206"/>
      <c r="AA91" s="206"/>
      <c r="AB91" s="206"/>
      <c r="AC91" s="206"/>
      <c r="AD91" s="206"/>
      <c r="AE91" s="206"/>
      <c r="AF91" s="206"/>
      <c r="AG91" s="206"/>
      <c r="AH91" s="206"/>
      <c r="AI91" s="206"/>
      <c r="AJ91" s="206"/>
      <c r="AK91" s="206"/>
      <c r="AL91" s="206"/>
      <c r="AM91" s="206"/>
      <c r="AN91" s="206"/>
      <c r="AO91" s="206"/>
      <c r="AP91" s="206"/>
      <c r="AQ91" s="206"/>
      <c r="AR91" s="206"/>
      <c r="AS91" s="206"/>
      <c r="AT91" s="206"/>
      <c r="AU91" s="206"/>
      <c r="AV91" s="206"/>
      <c r="AW91" s="206"/>
      <c r="AX91" s="206"/>
      <c r="AY91" s="206"/>
      <c r="AZ91" s="206"/>
      <c r="BA91" s="206"/>
      <c r="BB91" s="206"/>
      <c r="BC91" s="206"/>
    </row>
    <row r="92" spans="2:55" ht="15.75" thickBot="1" x14ac:dyDescent="0.25">
      <c r="B92" s="67" t="s">
        <v>11</v>
      </c>
      <c r="C92" s="54">
        <f>'PPP-EE and EPEEBA'!C9</f>
        <v>0.41445398809380962</v>
      </c>
      <c r="D92" s="54">
        <f>'PPP-EE and EPEEBA'!D9</f>
        <v>0.5682569223057039</v>
      </c>
      <c r="E92" s="53">
        <f>'PPP-EE and EPEEBA'!E9</f>
        <v>0.37109773009852604</v>
      </c>
      <c r="F92" s="152">
        <f>'[3]Current PPP - Calculation (NEW)'!$G$106+'[3]Current PPP - Calculation (NEW)'!$G$125</f>
        <v>3.09881013438814E-3</v>
      </c>
      <c r="G92" s="152">
        <f>'[3]Updated PPP - Calculation (NEW)'!$G$111+'[3]Updated PPP - Calculation (NEW)'!$G$130</f>
        <v>4.2112291208451381E-3</v>
      </c>
      <c r="H92" s="53">
        <f t="shared" si="0"/>
        <v>0.35898262178513407</v>
      </c>
      <c r="O92" s="206"/>
      <c r="P92" s="206"/>
      <c r="Q92" s="206"/>
      <c r="R92" s="206"/>
      <c r="S92" s="206"/>
      <c r="T92" s="206"/>
      <c r="U92" s="206"/>
      <c r="V92" s="206"/>
      <c r="W92" s="206"/>
      <c r="X92" s="206"/>
      <c r="Y92" s="206"/>
      <c r="Z92" s="206"/>
      <c r="AA92" s="206"/>
      <c r="AB92" s="206"/>
      <c r="AC92" s="206"/>
      <c r="AD92" s="206"/>
      <c r="AE92" s="206"/>
      <c r="AF92" s="206"/>
      <c r="AG92" s="206"/>
      <c r="AH92" s="206"/>
      <c r="AI92" s="206"/>
      <c r="AJ92" s="206"/>
      <c r="AK92" s="206"/>
      <c r="AL92" s="206"/>
      <c r="AM92" s="206"/>
      <c r="AN92" s="206"/>
      <c r="AO92" s="206"/>
      <c r="AP92" s="206"/>
      <c r="AQ92" s="206"/>
      <c r="AR92" s="206"/>
      <c r="AS92" s="206"/>
      <c r="AT92" s="206"/>
      <c r="AU92" s="206"/>
      <c r="AV92" s="206"/>
      <c r="AW92" s="206"/>
      <c r="AX92" s="206"/>
      <c r="AY92" s="206"/>
      <c r="AZ92" s="206"/>
      <c r="BA92" s="206"/>
      <c r="BB92" s="206"/>
      <c r="BC92" s="206"/>
    </row>
    <row r="93" spans="2:55" ht="15.75" thickBot="1" x14ac:dyDescent="0.25">
      <c r="B93" s="67" t="s">
        <v>16</v>
      </c>
      <c r="C93" s="54">
        <f>'PPP-EE and EPEEBA'!C10</f>
        <v>1.118062872431484E-2</v>
      </c>
      <c r="D93" s="54">
        <f>'PPP-EE and EPEEBA'!D10</f>
        <v>1.8267010752827908E-2</v>
      </c>
      <c r="E93" s="53">
        <f>'PPP-EE and EPEEBA'!E10</f>
        <v>0.63380890317036509</v>
      </c>
      <c r="F93" s="152">
        <f>'[3]Current PPP - Calculation (NEW)'!$G$108+'[3]Current PPP - Calculation (NEW)'!$G$127</f>
        <v>2.3813998650989423E-3</v>
      </c>
      <c r="G93" s="152">
        <f>'[3]Updated PPP - Calculation (NEW)'!$G$113+'[3]Updated PPP - Calculation (NEW)'!$G$132</f>
        <v>3.9535722969220727E-3</v>
      </c>
      <c r="H93" s="53">
        <f t="shared" si="0"/>
        <v>0.66018834336240706</v>
      </c>
      <c r="O93" s="206"/>
      <c r="P93" s="206"/>
      <c r="Q93" s="206"/>
      <c r="R93" s="206"/>
      <c r="S93" s="206"/>
      <c r="T93" s="206"/>
      <c r="U93" s="206"/>
      <c r="V93" s="206"/>
      <c r="W93" s="206"/>
      <c r="X93" s="206"/>
      <c r="Y93" s="206"/>
      <c r="Z93" s="206"/>
      <c r="AA93" s="206"/>
      <c r="AB93" s="206"/>
      <c r="AC93" s="206"/>
      <c r="AD93" s="206"/>
      <c r="AE93" s="206"/>
      <c r="AF93" s="206"/>
      <c r="AG93" s="206"/>
      <c r="AH93" s="206"/>
      <c r="AI93" s="206"/>
      <c r="AJ93" s="206"/>
      <c r="AK93" s="206"/>
      <c r="AL93" s="206"/>
      <c r="AM93" s="206"/>
      <c r="AN93" s="206"/>
      <c r="AO93" s="206"/>
      <c r="AP93" s="206"/>
      <c r="AQ93" s="206"/>
      <c r="AR93" s="206"/>
      <c r="AS93" s="206"/>
      <c r="AT93" s="206"/>
      <c r="AU93" s="206"/>
      <c r="AV93" s="206"/>
      <c r="AW93" s="206"/>
      <c r="AX93" s="206"/>
      <c r="AY93" s="206"/>
      <c r="AZ93" s="206"/>
      <c r="BA93" s="206"/>
      <c r="BB93" s="206"/>
      <c r="BC93" s="206"/>
    </row>
    <row r="94" spans="2:55" ht="15.75" thickBot="1" x14ac:dyDescent="0.25">
      <c r="B94" s="67" t="s">
        <v>12</v>
      </c>
      <c r="C94" s="54">
        <f>'PPP-EE and EPEEBA'!C11</f>
        <v>8.4405519773694078E-4</v>
      </c>
      <c r="D94" s="54">
        <f>'PPP-EE and EPEEBA'!D11</f>
        <v>1.745866632312787E-5</v>
      </c>
      <c r="E94" s="53">
        <f>'PPP-EE and EPEEBA'!E11</f>
        <v>-0.97931572914906795</v>
      </c>
      <c r="F94" s="152">
        <f>'[3]Current PPP - Calculation (NEW)'!$G$110+'[3]Current PPP - Calculation (NEW)'!$G$129</f>
        <v>7.5331102691065057E-4</v>
      </c>
      <c r="G94" s="152">
        <f>'[3]Updated PPP - Calculation (NEW)'!$G$115+'[3]Updated PPP - Calculation (NEW)'!$G$134</f>
        <v>1.4525958481312691E-5</v>
      </c>
      <c r="H94" s="53">
        <f t="shared" si="0"/>
        <v>-0.98071718325844237</v>
      </c>
      <c r="O94" s="206"/>
      <c r="P94" s="206"/>
      <c r="Q94" s="206"/>
      <c r="R94" s="206"/>
      <c r="S94" s="206"/>
      <c r="T94" s="206"/>
      <c r="U94" s="206"/>
      <c r="V94" s="206"/>
      <c r="W94" s="206"/>
      <c r="X94" s="206"/>
      <c r="Y94" s="206"/>
      <c r="Z94" s="206"/>
      <c r="AA94" s="206"/>
      <c r="AB94" s="206"/>
      <c r="AC94" s="206"/>
      <c r="AD94" s="206"/>
      <c r="AE94" s="206"/>
      <c r="AF94" s="206"/>
      <c r="AG94" s="206"/>
      <c r="AH94" s="206"/>
      <c r="AI94" s="206"/>
      <c r="AJ94" s="206"/>
      <c r="AK94" s="206"/>
      <c r="AL94" s="206"/>
      <c r="AM94" s="206"/>
      <c r="AN94" s="206"/>
      <c r="AO94" s="206"/>
      <c r="AP94" s="206"/>
      <c r="AQ94" s="206"/>
      <c r="AR94" s="206"/>
      <c r="AS94" s="206"/>
      <c r="AT94" s="206"/>
      <c r="AU94" s="206"/>
      <c r="AV94" s="206"/>
      <c r="AW94" s="206"/>
      <c r="AX94" s="206"/>
      <c r="AY94" s="206"/>
      <c r="AZ94" s="206"/>
      <c r="BA94" s="206"/>
      <c r="BB94" s="206"/>
      <c r="BC94" s="206"/>
    </row>
    <row r="95" spans="2:55" ht="15.75" thickBot="1" x14ac:dyDescent="0.25">
      <c r="B95" s="67" t="s">
        <v>4</v>
      </c>
      <c r="C95" s="59">
        <f>SUM(C90:C94)</f>
        <v>0.99999999999999989</v>
      </c>
      <c r="D95" s="59">
        <f>SUM(D90:D94)</f>
        <v>0.99999999999999989</v>
      </c>
      <c r="E95" s="59">
        <f>(D95-C95)/C95</f>
        <v>0</v>
      </c>
      <c r="F95" s="154">
        <f>'[3]Current PPP - Calculation (NEW)'!$G$112+'[3]Current PPP - Calculation (NEW)'!$G$131</f>
        <v>3.7436766935890911E-3</v>
      </c>
      <c r="G95" s="154">
        <f>'[3]Updated PPP - Calculation (NEW)'!$G$117+'[3]Updated PPP - Calculation (NEW)'!$G$136</f>
        <v>3.7767417239789169E-3</v>
      </c>
      <c r="H95" s="53">
        <f t="shared" si="0"/>
        <v>8.8322344839361737E-3</v>
      </c>
      <c r="O95" s="206"/>
      <c r="P95" s="206"/>
      <c r="Q95" s="206"/>
      <c r="R95" s="206"/>
      <c r="S95" s="206"/>
      <c r="T95" s="206"/>
      <c r="U95" s="206"/>
      <c r="V95" s="206"/>
      <c r="W95" s="206"/>
      <c r="X95" s="206"/>
      <c r="Y95" s="206"/>
      <c r="Z95" s="206"/>
      <c r="AA95" s="206"/>
      <c r="AB95" s="206"/>
      <c r="AC95" s="206"/>
      <c r="AD95" s="206"/>
      <c r="AE95" s="206"/>
      <c r="AF95" s="206"/>
      <c r="AG95" s="206"/>
      <c r="AH95" s="206"/>
      <c r="AI95" s="206"/>
      <c r="AJ95" s="206"/>
      <c r="AK95" s="206"/>
      <c r="AL95" s="206"/>
      <c r="AM95" s="206"/>
      <c r="AN95" s="206"/>
      <c r="AO95" s="206"/>
      <c r="AP95" s="206"/>
      <c r="AQ95" s="206"/>
      <c r="AR95" s="206"/>
      <c r="AS95" s="206"/>
      <c r="AT95" s="206"/>
      <c r="AU95" s="206"/>
      <c r="AV95" s="206"/>
      <c r="AW95" s="206"/>
      <c r="AX95" s="206"/>
      <c r="AY95" s="206"/>
      <c r="AZ95" s="206"/>
      <c r="BA95" s="206"/>
      <c r="BB95" s="206"/>
      <c r="BC95" s="206"/>
    </row>
    <row r="96" spans="2:55" x14ac:dyDescent="0.2">
      <c r="O96" s="206"/>
      <c r="P96" s="206"/>
      <c r="Q96" s="206"/>
      <c r="R96" s="206"/>
      <c r="S96" s="206"/>
      <c r="T96" s="206"/>
      <c r="U96" s="206"/>
      <c r="V96" s="206"/>
      <c r="W96" s="206"/>
      <c r="X96" s="206"/>
      <c r="Y96" s="206"/>
      <c r="Z96" s="206"/>
      <c r="AA96" s="206"/>
      <c r="AB96" s="206"/>
      <c r="AC96" s="206"/>
      <c r="AD96" s="206"/>
      <c r="AE96" s="206"/>
      <c r="AF96" s="206"/>
      <c r="AG96" s="206"/>
      <c r="AH96" s="206"/>
      <c r="AI96" s="206"/>
      <c r="AJ96" s="206"/>
      <c r="AK96" s="206"/>
      <c r="AL96" s="206"/>
      <c r="AM96" s="206"/>
      <c r="AN96" s="206"/>
      <c r="AO96" s="206"/>
      <c r="AP96" s="206"/>
      <c r="AQ96" s="206"/>
      <c r="AR96" s="206"/>
      <c r="AS96" s="206"/>
      <c r="AT96" s="206"/>
      <c r="AU96" s="206"/>
      <c r="AV96" s="206"/>
      <c r="AW96" s="206"/>
      <c r="AX96" s="206"/>
      <c r="AY96" s="206"/>
      <c r="AZ96" s="206"/>
      <c r="BA96" s="206"/>
      <c r="BB96" s="206"/>
      <c r="BC96" s="206"/>
    </row>
    <row r="97" spans="2:55" x14ac:dyDescent="0.2">
      <c r="O97" s="206"/>
      <c r="P97" s="206"/>
      <c r="Q97" s="206"/>
      <c r="R97" s="206"/>
      <c r="S97" s="206"/>
      <c r="T97" s="206"/>
      <c r="U97" s="206"/>
      <c r="V97" s="206"/>
      <c r="W97" s="206"/>
      <c r="X97" s="206"/>
      <c r="Y97" s="206"/>
      <c r="Z97" s="206"/>
      <c r="AA97" s="206"/>
      <c r="AB97" s="206"/>
      <c r="AC97" s="206"/>
      <c r="AD97" s="206"/>
      <c r="AE97" s="206"/>
      <c r="AF97" s="206"/>
      <c r="AG97" s="206"/>
      <c r="AH97" s="206"/>
      <c r="AI97" s="206"/>
      <c r="AJ97" s="206"/>
      <c r="AK97" s="206"/>
      <c r="AL97" s="206"/>
      <c r="AM97" s="206"/>
      <c r="AN97" s="206"/>
      <c r="AO97" s="206"/>
      <c r="AP97" s="206"/>
      <c r="AQ97" s="206"/>
      <c r="AR97" s="206"/>
      <c r="AS97" s="206"/>
      <c r="AT97" s="206"/>
      <c r="AU97" s="206"/>
      <c r="AV97" s="206"/>
      <c r="AW97" s="206"/>
      <c r="AX97" s="206"/>
      <c r="AY97" s="206"/>
      <c r="AZ97" s="206"/>
      <c r="BA97" s="206"/>
      <c r="BB97" s="206"/>
      <c r="BC97" s="206"/>
    </row>
    <row r="98" spans="2:55" ht="16.5" thickBot="1" x14ac:dyDescent="0.3">
      <c r="B98" s="218" t="s">
        <v>183</v>
      </c>
      <c r="C98" s="218"/>
      <c r="D98" s="218"/>
      <c r="E98" s="218"/>
      <c r="F98" s="218"/>
      <c r="G98" s="218"/>
      <c r="H98" s="68"/>
      <c r="O98" s="206"/>
      <c r="P98" s="206"/>
      <c r="Q98" s="206"/>
      <c r="R98" s="206"/>
      <c r="S98" s="206"/>
      <c r="T98" s="206"/>
      <c r="U98" s="206"/>
      <c r="V98" s="206"/>
      <c r="W98" s="206"/>
      <c r="X98" s="206"/>
      <c r="Y98" s="206"/>
      <c r="Z98" s="206"/>
      <c r="AA98" s="206"/>
      <c r="AB98" s="206"/>
      <c r="AC98" s="206"/>
      <c r="AD98" s="206"/>
      <c r="AE98" s="206"/>
      <c r="AF98" s="206"/>
      <c r="AG98" s="206"/>
      <c r="AH98" s="206"/>
      <c r="AI98" s="206"/>
      <c r="AJ98" s="206"/>
      <c r="AK98" s="206"/>
      <c r="AL98" s="206"/>
      <c r="AM98" s="206"/>
      <c r="AN98" s="206"/>
      <c r="AO98" s="206"/>
      <c r="AP98" s="206"/>
      <c r="AQ98" s="206"/>
      <c r="AR98" s="206"/>
      <c r="AS98" s="206"/>
      <c r="AT98" s="206"/>
      <c r="AU98" s="206"/>
      <c r="AV98" s="206"/>
      <c r="AW98" s="206"/>
      <c r="AX98" s="206"/>
      <c r="AY98" s="206"/>
      <c r="AZ98" s="206"/>
      <c r="BA98" s="206"/>
      <c r="BB98" s="206"/>
      <c r="BC98" s="206"/>
    </row>
    <row r="99" spans="2:55" ht="25.5" x14ac:dyDescent="0.2">
      <c r="B99" s="216"/>
      <c r="C99" s="65" t="s">
        <v>81</v>
      </c>
      <c r="D99" s="65" t="s">
        <v>86</v>
      </c>
      <c r="E99" s="65" t="s">
        <v>84</v>
      </c>
      <c r="F99" s="221" t="s">
        <v>87</v>
      </c>
      <c r="G99" s="65" t="s">
        <v>88</v>
      </c>
      <c r="H99" s="65" t="s">
        <v>84</v>
      </c>
      <c r="O99" s="206"/>
      <c r="P99" s="206"/>
      <c r="Q99" s="206"/>
      <c r="R99" s="206"/>
      <c r="S99" s="206"/>
      <c r="T99" s="206"/>
      <c r="U99" s="206"/>
      <c r="V99" s="206"/>
      <c r="W99" s="206"/>
      <c r="X99" s="206"/>
      <c r="Y99" s="206"/>
      <c r="Z99" s="206"/>
      <c r="AA99" s="206"/>
      <c r="AB99" s="206"/>
      <c r="AC99" s="206"/>
      <c r="AD99" s="206"/>
      <c r="AE99" s="206"/>
      <c r="AF99" s="206"/>
      <c r="AG99" s="206"/>
      <c r="AH99" s="206"/>
      <c r="AI99" s="206"/>
      <c r="AJ99" s="206"/>
      <c r="AK99" s="206"/>
      <c r="AL99" s="206"/>
      <c r="AM99" s="206"/>
      <c r="AN99" s="206"/>
      <c r="AO99" s="206"/>
      <c r="AP99" s="206"/>
      <c r="AQ99" s="206"/>
      <c r="AR99" s="206"/>
      <c r="AS99" s="206"/>
      <c r="AT99" s="206"/>
      <c r="AU99" s="206"/>
      <c r="AV99" s="206"/>
      <c r="AW99" s="206"/>
      <c r="AX99" s="206"/>
      <c r="AY99" s="206"/>
      <c r="AZ99" s="206"/>
      <c r="BA99" s="206"/>
      <c r="BB99" s="206"/>
      <c r="BC99" s="206"/>
    </row>
    <row r="100" spans="2:55" ht="13.5" thickBot="1" x14ac:dyDescent="0.25">
      <c r="B100" s="217"/>
      <c r="C100" s="66" t="s">
        <v>82</v>
      </c>
      <c r="D100" s="66" t="s">
        <v>82</v>
      </c>
      <c r="E100" s="66" t="s">
        <v>82</v>
      </c>
      <c r="F100" s="222"/>
      <c r="G100" s="66" t="s">
        <v>89</v>
      </c>
      <c r="H100" s="66" t="s">
        <v>82</v>
      </c>
      <c r="O100" s="206"/>
      <c r="P100" s="206"/>
      <c r="Q100" s="206"/>
      <c r="R100" s="206"/>
      <c r="S100" s="206"/>
      <c r="T100" s="206"/>
      <c r="U100" s="206"/>
      <c r="V100" s="206"/>
      <c r="W100" s="206"/>
      <c r="X100" s="206"/>
      <c r="Y100" s="206"/>
      <c r="Z100" s="206"/>
      <c r="AA100" s="206"/>
      <c r="AB100" s="206"/>
      <c r="AC100" s="206"/>
      <c r="AD100" s="206"/>
      <c r="AE100" s="206"/>
      <c r="AF100" s="206"/>
      <c r="AG100" s="206"/>
      <c r="AH100" s="206"/>
      <c r="AI100" s="206"/>
      <c r="AJ100" s="206"/>
      <c r="AK100" s="206"/>
      <c r="AL100" s="206"/>
      <c r="AM100" s="206"/>
      <c r="AN100" s="206"/>
      <c r="AO100" s="206"/>
      <c r="AP100" s="206"/>
      <c r="AQ100" s="206"/>
      <c r="AR100" s="206"/>
      <c r="AS100" s="206"/>
      <c r="AT100" s="206"/>
      <c r="AU100" s="206"/>
      <c r="AV100" s="206"/>
      <c r="AW100" s="206"/>
      <c r="AX100" s="206"/>
      <c r="AY100" s="206"/>
      <c r="AZ100" s="206"/>
      <c r="BA100" s="206"/>
      <c r="BB100" s="206"/>
      <c r="BC100" s="206"/>
    </row>
    <row r="101" spans="2:55" ht="15.75" thickBot="1" x14ac:dyDescent="0.25">
      <c r="B101" s="67" t="s">
        <v>2</v>
      </c>
      <c r="C101" s="54">
        <f>'PPP- EPIC'!C7</f>
        <v>0.35991938342165714</v>
      </c>
      <c r="D101" s="54">
        <f>'PPP- EPIC'!D7</f>
        <v>0.35197421781092891</v>
      </c>
      <c r="E101" s="54">
        <f>'PPP- EPIC'!E7</f>
        <v>-2.2074847803960046E-2</v>
      </c>
      <c r="F101" s="152">
        <f>'[3]Current PPP - Calculation (NEW)'!$G$85</f>
        <v>8.5861508861067735E-4</v>
      </c>
      <c r="G101" s="152">
        <f>'[3]Updated PPP - Calculation (NEW)'!$G$90</f>
        <v>8.6128821281783842E-4</v>
      </c>
      <c r="H101" s="53">
        <f t="shared" ref="H101:H106" si="1">(G101-F101)/F101</f>
        <v>3.1132974980517102E-3</v>
      </c>
      <c r="O101" s="206"/>
      <c r="P101" s="206"/>
      <c r="Q101" s="206"/>
      <c r="R101" s="206"/>
      <c r="S101" s="206"/>
      <c r="T101" s="206"/>
      <c r="U101" s="206"/>
      <c r="V101" s="206"/>
      <c r="W101" s="206"/>
      <c r="X101" s="206"/>
      <c r="Y101" s="206"/>
      <c r="Z101" s="206"/>
      <c r="AA101" s="206"/>
      <c r="AB101" s="206"/>
      <c r="AC101" s="206"/>
      <c r="AD101" s="206"/>
      <c r="AE101" s="206"/>
      <c r="AF101" s="206"/>
      <c r="AG101" s="206"/>
      <c r="AH101" s="206"/>
      <c r="AI101" s="206"/>
      <c r="AJ101" s="206"/>
      <c r="AK101" s="206"/>
      <c r="AL101" s="206"/>
      <c r="AM101" s="206"/>
      <c r="AN101" s="206"/>
      <c r="AO101" s="206"/>
      <c r="AP101" s="206"/>
      <c r="AQ101" s="206"/>
      <c r="AR101" s="206"/>
      <c r="AS101" s="206"/>
      <c r="AT101" s="206"/>
      <c r="AU101" s="206"/>
      <c r="AV101" s="206"/>
      <c r="AW101" s="206"/>
      <c r="AX101" s="206"/>
      <c r="AY101" s="206"/>
      <c r="AZ101" s="206"/>
      <c r="BA101" s="206"/>
      <c r="BB101" s="206"/>
      <c r="BC101" s="206"/>
    </row>
    <row r="102" spans="2:55" ht="15.75" thickBot="1" x14ac:dyDescent="0.25">
      <c r="B102" s="67" t="s">
        <v>5</v>
      </c>
      <c r="C102" s="54">
        <f>'PPP- EPIC'!C8</f>
        <v>0.1121010213014674</v>
      </c>
      <c r="D102" s="54">
        <f>'PPP- EPIC'!D8</f>
        <v>0.11640870521860885</v>
      </c>
      <c r="E102" s="54">
        <f>'PPP- EPIC'!E8</f>
        <v>3.8426803495010313E-2</v>
      </c>
      <c r="F102" s="152">
        <f>'[3]Current PPP - Calculation (NEW)'!$G$87</f>
        <v>7.9990031967371023E-4</v>
      </c>
      <c r="G102" s="152">
        <f>'[3]Updated PPP - Calculation (NEW)'!$G$92</f>
        <v>8.6128821281783831E-4</v>
      </c>
      <c r="H102" s="53">
        <f t="shared" si="1"/>
        <v>7.674442881729189E-2</v>
      </c>
      <c r="O102" s="206"/>
      <c r="P102" s="206"/>
      <c r="Q102" s="206"/>
      <c r="R102" s="206"/>
      <c r="S102" s="206"/>
      <c r="T102" s="206"/>
      <c r="U102" s="206"/>
      <c r="V102" s="206"/>
      <c r="W102" s="206"/>
      <c r="X102" s="206"/>
      <c r="Y102" s="206"/>
      <c r="Z102" s="206"/>
      <c r="AA102" s="206"/>
      <c r="AB102" s="206"/>
      <c r="AC102" s="206"/>
      <c r="AD102" s="206"/>
      <c r="AE102" s="206"/>
      <c r="AF102" s="206"/>
      <c r="AG102" s="206"/>
      <c r="AH102" s="206"/>
      <c r="AI102" s="206"/>
      <c r="AJ102" s="206"/>
      <c r="AK102" s="206"/>
      <c r="AL102" s="206"/>
      <c r="AM102" s="206"/>
      <c r="AN102" s="206"/>
      <c r="AO102" s="206"/>
      <c r="AP102" s="206"/>
      <c r="AQ102" s="206"/>
      <c r="AR102" s="206"/>
      <c r="AS102" s="206"/>
      <c r="AT102" s="206"/>
      <c r="AU102" s="206"/>
      <c r="AV102" s="206"/>
      <c r="AW102" s="206"/>
      <c r="AX102" s="206"/>
      <c r="AY102" s="206"/>
      <c r="AZ102" s="206"/>
      <c r="BA102" s="206"/>
      <c r="BB102" s="206"/>
      <c r="BC102" s="206"/>
    </row>
    <row r="103" spans="2:55" ht="15.75" thickBot="1" x14ac:dyDescent="0.25">
      <c r="B103" s="67" t="s">
        <v>11</v>
      </c>
      <c r="C103" s="54">
        <f>'PPP- EPIC'!C9</f>
        <v>0.50808709586085887</v>
      </c>
      <c r="D103" s="54">
        <f>'PPP- EPIC'!D9</f>
        <v>0.50962784660386562</v>
      </c>
      <c r="E103" s="54">
        <f>'PPP- EPIC'!E9</f>
        <v>3.0324539937315901E-3</v>
      </c>
      <c r="F103" s="152">
        <f>'[3]Current PPP - Calculation (NEW)'!$G$89</f>
        <v>8.6633932255084491E-4</v>
      </c>
      <c r="G103" s="152">
        <f>'[3]Updated PPP - Calculation (NEW)'!$G$94</f>
        <v>8.6128821281783842E-4</v>
      </c>
      <c r="H103" s="53">
        <f t="shared" si="1"/>
        <v>-5.8304057100098186E-3</v>
      </c>
      <c r="O103" s="206"/>
      <c r="P103" s="206"/>
      <c r="Q103" s="206"/>
      <c r="R103" s="206"/>
      <c r="S103" s="206"/>
      <c r="T103" s="206"/>
      <c r="U103" s="206"/>
      <c r="V103" s="206"/>
      <c r="W103" s="206"/>
      <c r="X103" s="206"/>
      <c r="Y103" s="206"/>
      <c r="Z103" s="206"/>
      <c r="AA103" s="206"/>
      <c r="AB103" s="206"/>
      <c r="AC103" s="206"/>
      <c r="AD103" s="206"/>
      <c r="AE103" s="206"/>
      <c r="AF103" s="206"/>
      <c r="AG103" s="206"/>
      <c r="AH103" s="206"/>
      <c r="AI103" s="206"/>
      <c r="AJ103" s="206"/>
      <c r="AK103" s="206"/>
      <c r="AL103" s="206"/>
      <c r="AM103" s="206"/>
      <c r="AN103" s="206"/>
      <c r="AO103" s="206"/>
      <c r="AP103" s="206"/>
      <c r="AQ103" s="206"/>
      <c r="AR103" s="206"/>
      <c r="AS103" s="206"/>
      <c r="AT103" s="206"/>
      <c r="AU103" s="206"/>
      <c r="AV103" s="206"/>
      <c r="AW103" s="206"/>
      <c r="AX103" s="206"/>
      <c r="AY103" s="206"/>
      <c r="AZ103" s="206"/>
      <c r="BA103" s="206"/>
      <c r="BB103" s="206"/>
      <c r="BC103" s="206"/>
    </row>
    <row r="104" spans="2:55" ht="15.75" thickBot="1" x14ac:dyDescent="0.25">
      <c r="B104" s="67" t="s">
        <v>16</v>
      </c>
      <c r="C104" s="54">
        <f>'PPP- EPIC'!C10</f>
        <v>1.5475130246228404E-2</v>
      </c>
      <c r="D104" s="54">
        <f>'PPP- EPIC'!D10</f>
        <v>1.744998611414959E-2</v>
      </c>
      <c r="E104" s="54">
        <f>'PPP- EPIC'!E10</f>
        <v>0.12761481399502256</v>
      </c>
      <c r="F104" s="152">
        <f>'[3]Current PPP - Calculation (NEW)'!$G$91</f>
        <v>7.5167763564911404E-4</v>
      </c>
      <c r="G104" s="152">
        <f>'[3]Updated PPP - Calculation (NEW)'!$G$96</f>
        <v>8.6128821281783842E-4</v>
      </c>
      <c r="H104" s="53">
        <f>(G104-F104)/F104</f>
        <v>0.14582125630765874</v>
      </c>
      <c r="O104" s="206"/>
      <c r="P104" s="206"/>
      <c r="Q104" s="206"/>
      <c r="R104" s="206"/>
      <c r="S104" s="206"/>
      <c r="T104" s="206"/>
      <c r="U104" s="206"/>
      <c r="V104" s="206"/>
      <c r="W104" s="206"/>
      <c r="X104" s="206"/>
      <c r="Y104" s="206"/>
      <c r="Z104" s="206"/>
      <c r="AA104" s="206"/>
      <c r="AB104" s="206"/>
      <c r="AC104" s="206"/>
      <c r="AD104" s="206"/>
      <c r="AE104" s="206"/>
      <c r="AF104" s="206"/>
      <c r="AG104" s="206"/>
      <c r="AH104" s="206"/>
      <c r="AI104" s="206"/>
      <c r="AJ104" s="206"/>
      <c r="AK104" s="206"/>
      <c r="AL104" s="206"/>
      <c r="AM104" s="206"/>
      <c r="AN104" s="206"/>
      <c r="AO104" s="206"/>
      <c r="AP104" s="206"/>
      <c r="AQ104" s="206"/>
      <c r="AR104" s="206"/>
      <c r="AS104" s="206"/>
      <c r="AT104" s="206"/>
      <c r="AU104" s="206"/>
      <c r="AV104" s="206"/>
      <c r="AW104" s="206"/>
      <c r="AX104" s="206"/>
      <c r="AY104" s="206"/>
      <c r="AZ104" s="206"/>
      <c r="BA104" s="206"/>
      <c r="BB104" s="206"/>
      <c r="BC104" s="206"/>
    </row>
    <row r="105" spans="2:55" ht="15.75" thickBot="1" x14ac:dyDescent="0.25">
      <c r="B105" s="67" t="s">
        <v>12</v>
      </c>
      <c r="C105" s="54">
        <f>'PPP- EPIC'!C11</f>
        <v>4.4173691697880326E-3</v>
      </c>
      <c r="D105" s="54">
        <f>'PPP- EPIC'!D11</f>
        <v>4.5392442524470151E-3</v>
      </c>
      <c r="E105" s="54">
        <f>'PPP- EPIC'!E11</f>
        <v>2.7589969951465641E-2</v>
      </c>
      <c r="F105" s="152">
        <f>'[3]Current PPP - Calculation (NEW)'!$G$93</f>
        <v>8.9908010845191359E-4</v>
      </c>
      <c r="G105" s="152">
        <f>'[3]Updated PPP - Calculation (NEW)'!$G$98</f>
        <v>8.6128821281783831E-4</v>
      </c>
      <c r="H105" s="53">
        <f>(G105-F105)/F105</f>
        <v>-4.2033958129879527E-2</v>
      </c>
      <c r="O105" s="206"/>
      <c r="P105" s="206"/>
      <c r="Q105" s="206"/>
      <c r="R105" s="206"/>
      <c r="S105" s="206"/>
      <c r="T105" s="206"/>
      <c r="U105" s="206"/>
      <c r="V105" s="206"/>
      <c r="W105" s="206"/>
      <c r="X105" s="206"/>
      <c r="Y105" s="206"/>
      <c r="Z105" s="206"/>
      <c r="AA105" s="206"/>
      <c r="AB105" s="206"/>
      <c r="AC105" s="206"/>
      <c r="AD105" s="206"/>
      <c r="AE105" s="206"/>
      <c r="AF105" s="206"/>
      <c r="AG105" s="206"/>
      <c r="AH105" s="206"/>
      <c r="AI105" s="206"/>
      <c r="AJ105" s="206"/>
      <c r="AK105" s="206"/>
      <c r="AL105" s="206"/>
      <c r="AM105" s="206"/>
      <c r="AN105" s="206"/>
      <c r="AO105" s="206"/>
      <c r="AP105" s="206"/>
      <c r="AQ105" s="206"/>
      <c r="AR105" s="206"/>
      <c r="AS105" s="206"/>
      <c r="AT105" s="206"/>
      <c r="AU105" s="206"/>
      <c r="AV105" s="206"/>
      <c r="AW105" s="206"/>
      <c r="AX105" s="206"/>
      <c r="AY105" s="206"/>
      <c r="AZ105" s="206"/>
      <c r="BA105" s="206"/>
      <c r="BB105" s="206"/>
      <c r="BC105" s="206"/>
    </row>
    <row r="106" spans="2:55" ht="15" thickBot="1" x14ac:dyDescent="0.25">
      <c r="B106" s="67" t="s">
        <v>4</v>
      </c>
      <c r="C106" s="59">
        <f>SUM(C101:C105)</f>
        <v>0.99999999999999989</v>
      </c>
      <c r="D106" s="59">
        <f>SUM(D101:D105)</f>
        <v>1</v>
      </c>
      <c r="E106" s="59">
        <f>(D106-C106)/C106</f>
        <v>1.1102230246251568E-16</v>
      </c>
      <c r="F106" s="154">
        <f>'[3]Current PPP - Calculation (NEW)'!$G$95</f>
        <v>8.5374771282801718E-4</v>
      </c>
      <c r="G106" s="154">
        <f>'[3]Updated PPP - Calculation (NEW)'!$G$100</f>
        <v>8.6128821281783842E-4</v>
      </c>
      <c r="H106" s="62">
        <f t="shared" si="1"/>
        <v>8.8322344839361685E-3</v>
      </c>
      <c r="O106" s="206"/>
      <c r="P106" s="206"/>
      <c r="Q106" s="206"/>
      <c r="R106" s="206"/>
      <c r="S106" s="206"/>
      <c r="T106" s="206"/>
      <c r="U106" s="206"/>
      <c r="V106" s="206"/>
      <c r="W106" s="206"/>
      <c r="X106" s="206"/>
      <c r="Y106" s="206"/>
      <c r="Z106" s="206"/>
      <c r="AA106" s="206"/>
      <c r="AB106" s="206"/>
      <c r="AC106" s="206"/>
      <c r="AD106" s="206"/>
      <c r="AE106" s="206"/>
      <c r="AF106" s="206"/>
      <c r="AG106" s="206"/>
      <c r="AH106" s="206"/>
      <c r="AI106" s="206"/>
      <c r="AJ106" s="206"/>
      <c r="AK106" s="206"/>
      <c r="AL106" s="206"/>
      <c r="AM106" s="206"/>
      <c r="AN106" s="206"/>
      <c r="AO106" s="206"/>
      <c r="AP106" s="206"/>
      <c r="AQ106" s="206"/>
      <c r="AR106" s="206"/>
      <c r="AS106" s="206"/>
      <c r="AT106" s="206"/>
      <c r="AU106" s="206"/>
      <c r="AV106" s="206"/>
      <c r="AW106" s="206"/>
      <c r="AX106" s="206"/>
      <c r="AY106" s="206"/>
      <c r="AZ106" s="206"/>
      <c r="BA106" s="206"/>
      <c r="BB106" s="206"/>
      <c r="BC106" s="206"/>
    </row>
    <row r="107" spans="2:55" x14ac:dyDescent="0.2">
      <c r="O107" s="206"/>
      <c r="P107" s="206"/>
      <c r="Q107" s="206"/>
      <c r="R107" s="206"/>
      <c r="S107" s="206"/>
      <c r="T107" s="206"/>
      <c r="U107" s="206"/>
      <c r="V107" s="206"/>
      <c r="W107" s="206"/>
      <c r="X107" s="206"/>
      <c r="Y107" s="206"/>
      <c r="Z107" s="206"/>
      <c r="AA107" s="206"/>
      <c r="AB107" s="206"/>
      <c r="AC107" s="206"/>
      <c r="AD107" s="206"/>
      <c r="AE107" s="206"/>
      <c r="AF107" s="206"/>
      <c r="AG107" s="206"/>
      <c r="AH107" s="206"/>
      <c r="AI107" s="206"/>
      <c r="AJ107" s="206"/>
      <c r="AK107" s="206"/>
      <c r="AL107" s="206"/>
      <c r="AM107" s="206"/>
      <c r="AN107" s="206"/>
      <c r="AO107" s="206"/>
      <c r="AP107" s="206"/>
      <c r="AQ107" s="206"/>
      <c r="AR107" s="206"/>
      <c r="AS107" s="206"/>
      <c r="AT107" s="206"/>
      <c r="AU107" s="206"/>
      <c r="AV107" s="206"/>
      <c r="AW107" s="206"/>
      <c r="AX107" s="206"/>
      <c r="AY107" s="206"/>
      <c r="AZ107" s="206"/>
      <c r="BA107" s="206"/>
      <c r="BB107" s="206"/>
      <c r="BC107" s="206"/>
    </row>
    <row r="108" spans="2:55" x14ac:dyDescent="0.2">
      <c r="O108" s="206"/>
      <c r="P108" s="206"/>
      <c r="Q108" s="206"/>
      <c r="R108" s="206"/>
      <c r="S108" s="206"/>
      <c r="T108" s="206"/>
      <c r="U108" s="206"/>
      <c r="V108" s="206"/>
      <c r="W108" s="206"/>
      <c r="X108" s="206"/>
      <c r="Y108" s="206"/>
      <c r="Z108" s="206"/>
      <c r="AA108" s="206"/>
      <c r="AB108" s="206"/>
      <c r="AC108" s="206"/>
      <c r="AD108" s="206"/>
      <c r="AE108" s="206"/>
      <c r="AF108" s="206"/>
      <c r="AG108" s="206"/>
      <c r="AH108" s="206"/>
      <c r="AI108" s="206"/>
      <c r="AJ108" s="206"/>
      <c r="AK108" s="206"/>
      <c r="AL108" s="206"/>
      <c r="AM108" s="206"/>
      <c r="AN108" s="206"/>
      <c r="AO108" s="206"/>
      <c r="AP108" s="206"/>
      <c r="AQ108" s="206"/>
      <c r="AR108" s="206"/>
      <c r="AS108" s="206"/>
      <c r="AT108" s="206"/>
      <c r="AU108" s="206"/>
      <c r="AV108" s="206"/>
      <c r="AW108" s="206"/>
      <c r="AX108" s="206"/>
      <c r="AY108" s="206"/>
      <c r="AZ108" s="206"/>
      <c r="BA108" s="206"/>
      <c r="BB108" s="206"/>
      <c r="BC108" s="206"/>
    </row>
    <row r="109" spans="2:55" ht="16.5" thickBot="1" x14ac:dyDescent="0.3">
      <c r="B109" s="218" t="s">
        <v>186</v>
      </c>
      <c r="C109" s="218"/>
      <c r="D109" s="218"/>
      <c r="E109" s="218"/>
      <c r="F109" s="218"/>
      <c r="G109" s="218"/>
      <c r="H109" s="120"/>
      <c r="I109" s="120"/>
      <c r="J109" s="120"/>
      <c r="O109" s="206"/>
      <c r="P109" s="206"/>
      <c r="Q109" s="206"/>
      <c r="R109" s="206"/>
      <c r="S109" s="206"/>
      <c r="T109" s="206"/>
      <c r="U109" s="206"/>
      <c r="V109" s="206"/>
      <c r="W109" s="206"/>
      <c r="X109" s="206"/>
      <c r="Y109" s="206"/>
      <c r="Z109" s="206"/>
      <c r="AA109" s="206"/>
      <c r="AB109" s="206"/>
      <c r="AC109" s="206"/>
      <c r="AD109" s="206"/>
      <c r="AE109" s="206"/>
      <c r="AF109" s="206"/>
      <c r="AG109" s="206"/>
      <c r="AH109" s="206"/>
      <c r="AI109" s="206"/>
      <c r="AJ109" s="206"/>
      <c r="AK109" s="206"/>
      <c r="AL109" s="206"/>
      <c r="AM109" s="206"/>
      <c r="AN109" s="206"/>
      <c r="AO109" s="206"/>
      <c r="AP109" s="206"/>
      <c r="AQ109" s="206"/>
      <c r="AR109" s="206"/>
      <c r="AS109" s="206"/>
      <c r="AT109" s="206"/>
      <c r="AU109" s="206"/>
      <c r="AV109" s="206"/>
      <c r="AW109" s="206"/>
      <c r="AX109" s="206"/>
      <c r="AY109" s="206"/>
      <c r="AZ109" s="206"/>
      <c r="BA109" s="206"/>
      <c r="BB109" s="206"/>
      <c r="BC109" s="206"/>
    </row>
    <row r="110" spans="2:55" ht="71.25" x14ac:dyDescent="0.2">
      <c r="B110" s="119"/>
      <c r="C110" s="119" t="s">
        <v>92</v>
      </c>
      <c r="D110" s="119" t="s">
        <v>93</v>
      </c>
      <c r="E110" s="119" t="s">
        <v>94</v>
      </c>
      <c r="F110" s="119" t="s">
        <v>95</v>
      </c>
      <c r="G110" s="119" t="s">
        <v>125</v>
      </c>
      <c r="H110" s="119" t="s">
        <v>127</v>
      </c>
      <c r="I110" s="119" t="s">
        <v>128</v>
      </c>
      <c r="J110" s="148" t="s">
        <v>136</v>
      </c>
      <c r="K110" s="193" t="s">
        <v>170</v>
      </c>
      <c r="L110" s="119" t="s">
        <v>96</v>
      </c>
      <c r="O110" s="206"/>
      <c r="P110" s="206"/>
      <c r="Q110" s="206"/>
      <c r="R110" s="206"/>
      <c r="S110" s="206"/>
      <c r="T110" s="206"/>
      <c r="U110" s="206"/>
      <c r="V110" s="206"/>
      <c r="W110" s="206"/>
      <c r="X110" s="206"/>
      <c r="Y110" s="206"/>
      <c r="Z110" s="206"/>
      <c r="AA110" s="206"/>
      <c r="AB110" s="206"/>
      <c r="AC110" s="206"/>
      <c r="AD110" s="206"/>
      <c r="AE110" s="206"/>
      <c r="AF110" s="206"/>
      <c r="AG110" s="206"/>
      <c r="AH110" s="206"/>
      <c r="AI110" s="206"/>
      <c r="AJ110" s="206"/>
      <c r="AK110" s="206"/>
      <c r="AL110" s="206"/>
      <c r="AM110" s="206"/>
      <c r="AN110" s="206"/>
      <c r="AO110" s="206"/>
      <c r="AP110" s="206"/>
      <c r="AQ110" s="206"/>
      <c r="AR110" s="206"/>
      <c r="AS110" s="206"/>
      <c r="AT110" s="206"/>
      <c r="AU110" s="206"/>
      <c r="AV110" s="206"/>
      <c r="AW110" s="206"/>
      <c r="AX110" s="206"/>
      <c r="AY110" s="206"/>
      <c r="AZ110" s="206"/>
      <c r="BA110" s="206"/>
      <c r="BB110" s="206"/>
      <c r="BC110" s="206"/>
    </row>
    <row r="111" spans="2:55" ht="15.75" thickBot="1" x14ac:dyDescent="0.25">
      <c r="B111" s="118" t="s">
        <v>2</v>
      </c>
      <c r="C111" s="69">
        <f>'PPP - CARE'!E7</f>
        <v>-2.3816589030186932E-2</v>
      </c>
      <c r="D111" s="69">
        <f>'PPP - ESAP'!E7</f>
        <v>-2.1955119619730047E-2</v>
      </c>
      <c r="E111" s="70">
        <f>'PPP-EE and EPEEBA'!E7</f>
        <v>-0.43866444800780169</v>
      </c>
      <c r="F111" s="69">
        <f>'PPP- EPIC'!E7</f>
        <v>-2.2074847803960046E-2</v>
      </c>
      <c r="G111" s="69">
        <f>'PPP - SGIP'!E7</f>
        <v>-0.76617951279345264</v>
      </c>
      <c r="H111" s="69">
        <f>'PPP - CSI'!E7</f>
        <v>0</v>
      </c>
      <c r="I111" s="69">
        <f>'PPP - FERA'!E7</f>
        <v>-2.3816589030186932E-2</v>
      </c>
      <c r="J111" s="69">
        <f>'PPP - Food Bank'!E7</f>
        <v>-2.3816589030186932E-2</v>
      </c>
      <c r="K111" s="69">
        <f>'PPP - TMNB'!E7</f>
        <v>6.0694153286429695E-3</v>
      </c>
      <c r="L111" s="70">
        <f>'Total PPP'!E7</f>
        <v>-0.16587900190299107</v>
      </c>
      <c r="O111" s="206"/>
      <c r="P111" s="206"/>
      <c r="Q111" s="206"/>
      <c r="R111" s="206"/>
      <c r="S111" s="206"/>
      <c r="T111" s="206"/>
      <c r="U111" s="206"/>
      <c r="V111" s="206"/>
      <c r="W111" s="206"/>
      <c r="X111" s="206"/>
      <c r="Y111" s="206"/>
      <c r="Z111" s="206"/>
      <c r="AA111" s="206"/>
      <c r="AB111" s="206"/>
      <c r="AC111" s="206"/>
      <c r="AD111" s="206"/>
      <c r="AE111" s="206"/>
      <c r="AF111" s="206"/>
      <c r="AG111" s="206"/>
      <c r="AH111" s="206"/>
      <c r="AI111" s="206"/>
      <c r="AJ111" s="206"/>
      <c r="AK111" s="206"/>
      <c r="AL111" s="206"/>
      <c r="AM111" s="206"/>
      <c r="AN111" s="206"/>
      <c r="AO111" s="206"/>
      <c r="AP111" s="206"/>
      <c r="AQ111" s="206"/>
      <c r="AR111" s="206"/>
      <c r="AS111" s="206"/>
      <c r="AT111" s="206"/>
      <c r="AU111" s="206"/>
      <c r="AV111" s="206"/>
      <c r="AW111" s="206"/>
      <c r="AX111" s="206"/>
      <c r="AY111" s="206"/>
      <c r="AZ111" s="206"/>
      <c r="BA111" s="206"/>
      <c r="BB111" s="206"/>
      <c r="BC111" s="206"/>
    </row>
    <row r="112" spans="2:55" ht="15.75" thickBot="1" x14ac:dyDescent="0.25">
      <c r="B112" s="118" t="s">
        <v>5</v>
      </c>
      <c r="C112" s="69">
        <f>'PPP - CARE'!E8</f>
        <v>3.7706196404987118E-2</v>
      </c>
      <c r="D112" s="69">
        <f>'PPP - ESAP'!E8</f>
        <v>3.8553938946388297E-2</v>
      </c>
      <c r="E112" s="70">
        <f>'PPP-EE and EPEEBA'!E8</f>
        <v>0.37109773009852598</v>
      </c>
      <c r="F112" s="69">
        <f>'PPP- EPIC'!E8</f>
        <v>3.8426803495010313E-2</v>
      </c>
      <c r="G112" s="69">
        <f>'PPP - SGIP'!E8</f>
        <v>-1</v>
      </c>
      <c r="H112" s="69">
        <f>'PPP - CSI'!E8</f>
        <v>0</v>
      </c>
      <c r="I112" s="69">
        <f>'PPP - FERA'!E8</f>
        <v>3.7706196404987118E-2</v>
      </c>
      <c r="J112" s="69">
        <f>'PPP - Food Bank'!E8</f>
        <v>3.7706196404987118E-2</v>
      </c>
      <c r="K112" s="69">
        <f>'PPP - TMNB'!E8</f>
        <v>1.1720691157499581E-2</v>
      </c>
      <c r="L112" s="70">
        <f>'Total PPP'!E8</f>
        <v>0.1293340400398317</v>
      </c>
      <c r="O112" s="206"/>
      <c r="P112" s="206"/>
      <c r="Q112" s="206"/>
      <c r="R112" s="206"/>
      <c r="S112" s="206"/>
      <c r="T112" s="206"/>
      <c r="U112" s="206"/>
      <c r="V112" s="206"/>
      <c r="W112" s="206"/>
      <c r="X112" s="206"/>
      <c r="Y112" s="206"/>
      <c r="Z112" s="206"/>
      <c r="AA112" s="206"/>
      <c r="AB112" s="206"/>
      <c r="AC112" s="206"/>
      <c r="AD112" s="206"/>
      <c r="AE112" s="206"/>
      <c r="AF112" s="206"/>
      <c r="AG112" s="206"/>
      <c r="AH112" s="206"/>
      <c r="AI112" s="206"/>
      <c r="AJ112" s="206"/>
      <c r="AK112" s="206"/>
      <c r="AL112" s="206"/>
      <c r="AM112" s="206"/>
      <c r="AN112" s="206"/>
      <c r="AO112" s="206"/>
      <c r="AP112" s="206"/>
      <c r="AQ112" s="206"/>
      <c r="AR112" s="206"/>
      <c r="AS112" s="206"/>
      <c r="AT112" s="206"/>
      <c r="AU112" s="206"/>
      <c r="AV112" s="206"/>
      <c r="AW112" s="206"/>
      <c r="AX112" s="206"/>
      <c r="AY112" s="206"/>
      <c r="AZ112" s="206"/>
      <c r="BA112" s="206"/>
      <c r="BB112" s="206"/>
      <c r="BC112" s="206"/>
    </row>
    <row r="113" spans="2:55" ht="15.75" thickBot="1" x14ac:dyDescent="0.25">
      <c r="B113" s="118" t="s">
        <v>11</v>
      </c>
      <c r="C113" s="69">
        <f>'PPP - CARE'!E9</f>
        <v>2.1450899201131469E-3</v>
      </c>
      <c r="D113" s="69">
        <f>'PPP - ESAP'!E9</f>
        <v>3.1552560856615269E-3</v>
      </c>
      <c r="E113" s="70">
        <f>'PPP-EE and EPEEBA'!E9</f>
        <v>0.37109773009852604</v>
      </c>
      <c r="F113" s="69">
        <f>'PPP- EPIC'!E9</f>
        <v>3.0324539937315901E-3</v>
      </c>
      <c r="G113" s="69">
        <f>'PPP - SGIP'!E9</f>
        <v>0.72637415214355727</v>
      </c>
      <c r="H113" s="69">
        <f>'PPP - CSI'!E9</f>
        <v>0</v>
      </c>
      <c r="I113" s="69">
        <f>'PPP - FERA'!E9</f>
        <v>2.1450899201131469E-3</v>
      </c>
      <c r="J113" s="69">
        <f>'PPP - Food Bank'!E9</f>
        <v>2.1450899201131469E-3</v>
      </c>
      <c r="K113" s="69">
        <f>'PPP - TMNB'!E9</f>
        <v>-8.5718057554694544E-3</v>
      </c>
      <c r="L113" s="70">
        <f>'Total PPP'!E9</f>
        <v>9.0378400757412936E-2</v>
      </c>
      <c r="O113" s="206"/>
      <c r="P113" s="206"/>
      <c r="Q113" s="206"/>
      <c r="R113" s="206"/>
      <c r="S113" s="206"/>
      <c r="T113" s="206"/>
      <c r="U113" s="206"/>
      <c r="V113" s="206"/>
      <c r="W113" s="206"/>
      <c r="X113" s="206"/>
      <c r="Y113" s="206"/>
      <c r="Z113" s="206"/>
      <c r="AA113" s="206"/>
      <c r="AB113" s="206"/>
      <c r="AC113" s="206"/>
      <c r="AD113" s="206"/>
      <c r="AE113" s="206"/>
      <c r="AF113" s="206"/>
      <c r="AG113" s="206"/>
      <c r="AH113" s="206"/>
      <c r="AI113" s="206"/>
      <c r="AJ113" s="206"/>
      <c r="AK113" s="206"/>
      <c r="AL113" s="206"/>
      <c r="AM113" s="206"/>
      <c r="AN113" s="206"/>
      <c r="AO113" s="206"/>
      <c r="AP113" s="206"/>
      <c r="AQ113" s="206"/>
      <c r="AR113" s="206"/>
      <c r="AS113" s="206"/>
      <c r="AT113" s="206"/>
      <c r="AU113" s="206"/>
      <c r="AV113" s="206"/>
      <c r="AW113" s="206"/>
      <c r="AX113" s="206"/>
      <c r="AY113" s="206"/>
      <c r="AZ113" s="206"/>
      <c r="BA113" s="206"/>
      <c r="BB113" s="206"/>
      <c r="BC113" s="206"/>
    </row>
    <row r="114" spans="2:55" ht="15.75" thickBot="1" x14ac:dyDescent="0.25">
      <c r="B114" s="118" t="s">
        <v>16</v>
      </c>
      <c r="C114" s="69">
        <f>'PPP - CARE'!E10</f>
        <v>0.12656015304645285</v>
      </c>
      <c r="D114" s="69">
        <f>'PPP - ESAP'!E10</f>
        <v>0.12775286880820266</v>
      </c>
      <c r="E114" s="70">
        <f>'PPP-EE and EPEEBA'!E10</f>
        <v>0.63380890317036509</v>
      </c>
      <c r="F114" s="69">
        <f>'PPP- EPIC'!E10</f>
        <v>0.12761481399502256</v>
      </c>
      <c r="G114" s="69">
        <f>'PPP - SGIP'!E10</f>
        <v>1.5004665205209671</v>
      </c>
      <c r="H114" s="69">
        <f>'PPP - CSI'!E10</f>
        <v>0</v>
      </c>
      <c r="I114" s="69">
        <f>'PPP - FERA'!E10</f>
        <v>0.12656015304645285</v>
      </c>
      <c r="J114" s="69">
        <f>'PPP - Food Bank'!E10</f>
        <v>0.12656015304645285</v>
      </c>
      <c r="K114" s="69">
        <f>'PPP - TMNB'!E10</f>
        <v>1.7067607531285403E-2</v>
      </c>
      <c r="L114" s="70">
        <f>'Total PPP'!E10</f>
        <v>0.23317203596043545</v>
      </c>
      <c r="M114" s="93"/>
      <c r="O114" s="206"/>
      <c r="P114" s="206"/>
      <c r="Q114" s="206"/>
      <c r="R114" s="206"/>
      <c r="S114" s="206"/>
      <c r="T114" s="206"/>
      <c r="U114" s="206"/>
      <c r="V114" s="206"/>
      <c r="W114" s="206"/>
      <c r="X114" s="206"/>
      <c r="Y114" s="206"/>
      <c r="Z114" s="206"/>
      <c r="AA114" s="206"/>
      <c r="AB114" s="206"/>
      <c r="AC114" s="206"/>
      <c r="AD114" s="206"/>
      <c r="AE114" s="206"/>
      <c r="AF114" s="206"/>
      <c r="AG114" s="206"/>
      <c r="AH114" s="206"/>
      <c r="AI114" s="206"/>
      <c r="AJ114" s="206"/>
      <c r="AK114" s="206"/>
      <c r="AL114" s="206"/>
      <c r="AM114" s="206"/>
      <c r="AN114" s="206"/>
      <c r="AO114" s="206"/>
      <c r="AP114" s="206"/>
      <c r="AQ114" s="206"/>
      <c r="AR114" s="206"/>
      <c r="AS114" s="206"/>
      <c r="AT114" s="206"/>
      <c r="AU114" s="206"/>
      <c r="AV114" s="206"/>
      <c r="AW114" s="206"/>
      <c r="AX114" s="206"/>
      <c r="AY114" s="206"/>
      <c r="AZ114" s="206"/>
      <c r="BA114" s="206"/>
      <c r="BB114" s="206"/>
      <c r="BC114" s="206"/>
    </row>
    <row r="115" spans="2:55" ht="15.75" thickBot="1" x14ac:dyDescent="0.25">
      <c r="B115" s="118" t="s">
        <v>12</v>
      </c>
      <c r="C115" s="69">
        <f>'PPP - CARE'!E11</f>
        <v>0</v>
      </c>
      <c r="D115" s="69">
        <f>'PPP - ESAP'!E11</f>
        <v>0</v>
      </c>
      <c r="E115" s="70">
        <f>'PPP-EE and EPEEBA'!E11</f>
        <v>-0.97931572914906795</v>
      </c>
      <c r="F115" s="69">
        <f>'PPP- EPIC'!E11</f>
        <v>2.7589969951465641E-2</v>
      </c>
      <c r="G115" s="69">
        <f>'PPP - SGIP'!E11</f>
        <v>-1</v>
      </c>
      <c r="H115" s="69">
        <f>'PPP - CSI'!E11</f>
        <v>0</v>
      </c>
      <c r="I115" s="69">
        <f>'PPP - FERA'!E11</f>
        <v>0</v>
      </c>
      <c r="J115" s="69">
        <f>'PPP - Food Bank'!E11</f>
        <v>0</v>
      </c>
      <c r="K115" s="69">
        <f>'PPP - TMNB'!E11</f>
        <v>0</v>
      </c>
      <c r="L115" s="70">
        <f>'Total PPP'!E11</f>
        <v>-0.31210732376485661</v>
      </c>
      <c r="O115" s="206"/>
      <c r="P115" s="206"/>
      <c r="Q115" s="206"/>
      <c r="R115" s="206"/>
      <c r="S115" s="206"/>
      <c r="T115" s="206"/>
      <c r="U115" s="206"/>
      <c r="V115" s="206"/>
      <c r="W115" s="206"/>
      <c r="X115" s="206"/>
      <c r="Y115" s="206"/>
      <c r="Z115" s="206"/>
      <c r="AA115" s="206"/>
      <c r="AB115" s="206"/>
      <c r="AC115" s="206"/>
      <c r="AD115" s="206"/>
      <c r="AE115" s="206"/>
      <c r="AF115" s="206"/>
      <c r="AG115" s="206"/>
      <c r="AH115" s="206"/>
      <c r="AI115" s="206"/>
      <c r="AJ115" s="206"/>
      <c r="AK115" s="206"/>
      <c r="AL115" s="206"/>
      <c r="AM115" s="206"/>
      <c r="AN115" s="206"/>
      <c r="AO115" s="206"/>
      <c r="AP115" s="206"/>
      <c r="AQ115" s="206"/>
      <c r="AR115" s="206"/>
      <c r="AS115" s="206"/>
      <c r="AT115" s="206"/>
      <c r="AU115" s="206"/>
      <c r="AV115" s="206"/>
      <c r="AW115" s="206"/>
      <c r="AX115" s="206"/>
      <c r="AY115" s="206"/>
      <c r="AZ115" s="206"/>
      <c r="BA115" s="206"/>
      <c r="BB115" s="206"/>
      <c r="BC115" s="206"/>
    </row>
    <row r="116" spans="2:55" ht="43.5" thickBot="1" x14ac:dyDescent="0.25">
      <c r="B116" s="118" t="s">
        <v>97</v>
      </c>
      <c r="C116" s="155">
        <f>'Total PPP'!C22</f>
        <v>0.49813968781021917</v>
      </c>
      <c r="D116" s="155">
        <f>'Total PPP'!D22</f>
        <v>5.2759245108339944E-2</v>
      </c>
      <c r="E116" s="155">
        <f>'Total PPP'!E22</f>
        <v>0.28652316833092945</v>
      </c>
      <c r="F116" s="155">
        <f>'Total PPP'!F22</f>
        <v>6.5341780195300556E-2</v>
      </c>
      <c r="G116" s="155">
        <f>'Total PPP'!G22</f>
        <v>0</v>
      </c>
      <c r="H116" s="155">
        <f>'Total PPP'!H22</f>
        <v>0</v>
      </c>
      <c r="I116" s="155">
        <f>'Total PPP'!I22</f>
        <v>1.1338051114217628E-2</v>
      </c>
      <c r="J116" s="155">
        <f>'Total PPP'!J22</f>
        <v>1.8721543840355005E-4</v>
      </c>
      <c r="K116" s="155">
        <f>'Total PPP'!K22</f>
        <v>8.5710852002589696E-2</v>
      </c>
      <c r="L116" s="162">
        <f>SUM(C116:K116)</f>
        <v>0.99999999999999978</v>
      </c>
      <c r="O116" s="206"/>
      <c r="P116" s="206"/>
      <c r="Q116" s="206"/>
      <c r="R116" s="206"/>
      <c r="S116" s="206"/>
      <c r="T116" s="206"/>
      <c r="U116" s="206"/>
      <c r="V116" s="206"/>
      <c r="W116" s="206"/>
      <c r="X116" s="206"/>
      <c r="Y116" s="206"/>
      <c r="Z116" s="206"/>
      <c r="AA116" s="206"/>
      <c r="AB116" s="206"/>
      <c r="AC116" s="206"/>
      <c r="AD116" s="206"/>
      <c r="AE116" s="206"/>
      <c r="AF116" s="206"/>
      <c r="AG116" s="206"/>
      <c r="AH116" s="206"/>
      <c r="AI116" s="206"/>
      <c r="AJ116" s="206"/>
      <c r="AK116" s="206"/>
      <c r="AL116" s="206"/>
      <c r="AM116" s="206"/>
      <c r="AN116" s="206"/>
      <c r="AO116" s="206"/>
      <c r="AP116" s="206"/>
      <c r="AQ116" s="206"/>
      <c r="AR116" s="206"/>
      <c r="AS116" s="206"/>
      <c r="AT116" s="206"/>
      <c r="AU116" s="206"/>
      <c r="AV116" s="206"/>
      <c r="AW116" s="206"/>
      <c r="AX116" s="206"/>
      <c r="AY116" s="206"/>
      <c r="AZ116" s="206"/>
      <c r="BA116" s="206"/>
      <c r="BB116" s="206"/>
      <c r="BC116" s="206"/>
    </row>
    <row r="117" spans="2:55" ht="38.25" customHeight="1" x14ac:dyDescent="0.2">
      <c r="C117" s="93"/>
      <c r="D117" s="93"/>
      <c r="E117" s="93"/>
      <c r="F117" s="93"/>
      <c r="G117" s="93"/>
      <c r="H117" s="93"/>
      <c r="I117" s="93"/>
      <c r="J117" s="93"/>
      <c r="O117" s="206"/>
      <c r="P117" s="206"/>
      <c r="Q117" s="206"/>
      <c r="R117" s="206"/>
      <c r="S117" s="206"/>
      <c r="T117" s="206"/>
      <c r="U117" s="206"/>
      <c r="V117" s="206"/>
      <c r="W117" s="206"/>
      <c r="X117" s="206"/>
      <c r="Y117" s="206"/>
      <c r="Z117" s="206"/>
      <c r="AA117" s="206"/>
      <c r="AB117" s="206"/>
      <c r="AC117" s="206"/>
      <c r="AD117" s="206"/>
      <c r="AE117" s="206"/>
      <c r="AF117" s="206"/>
      <c r="AG117" s="206"/>
      <c r="AH117" s="206"/>
      <c r="AI117" s="206"/>
      <c r="AJ117" s="206"/>
      <c r="AK117" s="206"/>
      <c r="AL117" s="206"/>
      <c r="AM117" s="206"/>
      <c r="AN117" s="206"/>
      <c r="AO117" s="206"/>
      <c r="AP117" s="206"/>
      <c r="AQ117" s="206"/>
      <c r="AR117" s="206"/>
      <c r="AS117" s="206"/>
      <c r="AT117" s="206"/>
      <c r="AU117" s="206"/>
      <c r="AV117" s="206"/>
      <c r="AW117" s="206"/>
      <c r="AX117" s="206"/>
      <c r="AY117" s="206"/>
      <c r="AZ117" s="206"/>
      <c r="BA117" s="206"/>
      <c r="BB117" s="206"/>
      <c r="BC117" s="206"/>
    </row>
    <row r="118" spans="2:55" ht="17.45" customHeight="1" x14ac:dyDescent="0.2">
      <c r="O118" s="206"/>
      <c r="P118" s="206"/>
      <c r="Q118" s="206"/>
      <c r="R118" s="206"/>
      <c r="S118" s="206"/>
      <c r="T118" s="206"/>
      <c r="U118" s="206"/>
      <c r="V118" s="206"/>
      <c r="W118" s="206"/>
      <c r="X118" s="206"/>
      <c r="Y118" s="206"/>
      <c r="Z118" s="206"/>
      <c r="AA118" s="206"/>
      <c r="AB118" s="206"/>
      <c r="AC118" s="206"/>
      <c r="AD118" s="206"/>
      <c r="AE118" s="206"/>
      <c r="AF118" s="206"/>
      <c r="AG118" s="206"/>
      <c r="AH118" s="206"/>
      <c r="AI118" s="206"/>
      <c r="AJ118" s="206"/>
      <c r="AK118" s="206"/>
      <c r="AL118" s="206"/>
      <c r="AM118" s="206"/>
      <c r="AN118" s="206"/>
      <c r="AO118" s="206"/>
      <c r="AP118" s="206"/>
      <c r="AQ118" s="206"/>
      <c r="AR118" s="206"/>
      <c r="AS118" s="206"/>
      <c r="AT118" s="206"/>
      <c r="AU118" s="206"/>
      <c r="AV118" s="206"/>
      <c r="AW118" s="206"/>
      <c r="AX118" s="206"/>
      <c r="AY118" s="206"/>
      <c r="AZ118" s="206"/>
      <c r="BA118" s="206"/>
      <c r="BB118" s="206"/>
      <c r="BC118" s="206"/>
    </row>
    <row r="119" spans="2:55" ht="16.5" thickBot="1" x14ac:dyDescent="0.3">
      <c r="B119" s="218" t="s">
        <v>187</v>
      </c>
      <c r="C119" s="218"/>
      <c r="D119" s="218"/>
      <c r="E119" s="218"/>
      <c r="F119" s="218"/>
      <c r="G119" s="218"/>
      <c r="H119" s="218"/>
      <c r="I119" s="218"/>
      <c r="J119" s="120"/>
      <c r="K119" s="120"/>
      <c r="L119" s="120"/>
      <c r="O119" s="206"/>
      <c r="P119" s="206"/>
      <c r="Q119" s="206"/>
      <c r="R119" s="206"/>
      <c r="S119" s="206"/>
      <c r="T119" s="206"/>
      <c r="U119" s="206"/>
      <c r="V119" s="206"/>
      <c r="W119" s="206"/>
      <c r="X119" s="206"/>
      <c r="Y119" s="206"/>
      <c r="Z119" s="206"/>
      <c r="AA119" s="206"/>
      <c r="AB119" s="206"/>
      <c r="AC119" s="206"/>
      <c r="AD119" s="206"/>
      <c r="AE119" s="206"/>
      <c r="AF119" s="206"/>
      <c r="AG119" s="206"/>
      <c r="AH119" s="206"/>
      <c r="AI119" s="206"/>
      <c r="AJ119" s="206"/>
      <c r="AK119" s="206"/>
      <c r="AL119" s="206"/>
      <c r="AM119" s="206"/>
      <c r="AN119" s="206"/>
      <c r="AO119" s="206"/>
      <c r="AP119" s="206"/>
      <c r="AQ119" s="206"/>
      <c r="AR119" s="206"/>
      <c r="AS119" s="206"/>
      <c r="AT119" s="206"/>
      <c r="AU119" s="206"/>
      <c r="AV119" s="206"/>
      <c r="AW119" s="206"/>
      <c r="AX119" s="206"/>
      <c r="AY119" s="206"/>
      <c r="AZ119" s="206"/>
      <c r="BA119" s="206"/>
      <c r="BB119" s="206"/>
      <c r="BC119" s="206"/>
    </row>
    <row r="120" spans="2:55" x14ac:dyDescent="0.2">
      <c r="B120" s="216"/>
      <c r="C120" s="216" t="s">
        <v>101</v>
      </c>
      <c r="D120" s="216" t="s">
        <v>129</v>
      </c>
      <c r="E120" s="216" t="s">
        <v>98</v>
      </c>
      <c r="F120" s="216" t="s">
        <v>158</v>
      </c>
      <c r="G120" s="216" t="s">
        <v>99</v>
      </c>
      <c r="H120" s="216" t="s">
        <v>126</v>
      </c>
      <c r="I120" s="216" t="s">
        <v>130</v>
      </c>
      <c r="J120" s="216" t="s">
        <v>131</v>
      </c>
      <c r="K120" s="216" t="s">
        <v>137</v>
      </c>
      <c r="L120" s="216" t="s">
        <v>171</v>
      </c>
      <c r="M120" s="216" t="s">
        <v>100</v>
      </c>
      <c r="N120" s="216" t="s">
        <v>157</v>
      </c>
      <c r="O120" s="206"/>
      <c r="P120" s="206"/>
      <c r="Q120" s="206"/>
      <c r="R120" s="206"/>
      <c r="S120" s="206"/>
      <c r="T120" s="206"/>
      <c r="U120" s="206"/>
      <c r="V120" s="206"/>
      <c r="W120" s="206"/>
      <c r="X120" s="206"/>
      <c r="Y120" s="206"/>
      <c r="Z120" s="206"/>
      <c r="AA120" s="206"/>
      <c r="AB120" s="206"/>
      <c r="AC120" s="206"/>
      <c r="AD120" s="206"/>
      <c r="AE120" s="206"/>
      <c r="AF120" s="206"/>
      <c r="AG120" s="206"/>
      <c r="AH120" s="206"/>
      <c r="AI120" s="206"/>
      <c r="AJ120" s="206"/>
      <c r="AK120" s="206"/>
      <c r="AL120" s="206"/>
      <c r="AM120" s="206"/>
      <c r="AN120" s="206"/>
      <c r="AO120" s="206"/>
      <c r="AP120" s="206"/>
      <c r="AQ120" s="206"/>
      <c r="AR120" s="206"/>
      <c r="AS120" s="206"/>
      <c r="AT120" s="206"/>
      <c r="AU120" s="206"/>
      <c r="AV120" s="206"/>
      <c r="AW120" s="206"/>
      <c r="AX120" s="206"/>
      <c r="AY120" s="206"/>
      <c r="AZ120" s="206"/>
      <c r="BA120" s="206"/>
      <c r="BB120" s="206"/>
      <c r="BC120" s="206"/>
    </row>
    <row r="121" spans="2:55" ht="51" customHeight="1" thickBot="1" x14ac:dyDescent="0.25">
      <c r="B121" s="217"/>
      <c r="C121" s="217"/>
      <c r="D121" s="217"/>
      <c r="E121" s="217"/>
      <c r="F121" s="217"/>
      <c r="G121" s="217"/>
      <c r="H121" s="217"/>
      <c r="I121" s="217"/>
      <c r="J121" s="217"/>
      <c r="K121" s="217"/>
      <c r="L121" s="217"/>
      <c r="M121" s="217"/>
      <c r="N121" s="217"/>
      <c r="O121" s="206"/>
      <c r="P121" s="206"/>
      <c r="Q121" s="206"/>
      <c r="R121" s="206"/>
      <c r="S121" s="206"/>
      <c r="T121" s="206"/>
      <c r="U121" s="206"/>
      <c r="V121" s="206"/>
      <c r="W121" s="206"/>
      <c r="X121" s="206"/>
      <c r="Y121" s="206"/>
      <c r="Z121" s="206"/>
      <c r="AA121" s="206"/>
      <c r="AB121" s="206"/>
      <c r="AC121" s="206"/>
      <c r="AD121" s="206"/>
      <c r="AE121" s="206"/>
      <c r="AF121" s="206"/>
      <c r="AG121" s="206"/>
      <c r="AH121" s="206"/>
      <c r="AI121" s="206"/>
      <c r="AJ121" s="206"/>
      <c r="AK121" s="206"/>
      <c r="AL121" s="206"/>
      <c r="AM121" s="206"/>
      <c r="AN121" s="206"/>
      <c r="AO121" s="206"/>
      <c r="AP121" s="206"/>
      <c r="AQ121" s="206"/>
      <c r="AR121" s="206"/>
      <c r="AS121" s="206"/>
      <c r="AT121" s="206"/>
      <c r="AU121" s="206"/>
      <c r="AV121" s="206"/>
      <c r="AW121" s="206"/>
      <c r="AX121" s="206"/>
      <c r="AY121" s="206"/>
      <c r="AZ121" s="206"/>
      <c r="BA121" s="206"/>
      <c r="BB121" s="206"/>
      <c r="BC121" s="206"/>
    </row>
    <row r="122" spans="2:55" ht="15.75" thickBot="1" x14ac:dyDescent="0.25">
      <c r="B122" s="147" t="s">
        <v>2</v>
      </c>
      <c r="C122" s="156">
        <f>'[3]Current PPP - Calculation (NEW)'!$C$330</f>
        <v>1.4821482369193019E-2</v>
      </c>
      <c r="D122" s="169">
        <f>G68</f>
        <v>6.9794646037186006E-3</v>
      </c>
      <c r="E122" s="169">
        <f>G79</f>
        <v>6.9860545238666322E-4</v>
      </c>
      <c r="F122" s="166">
        <f>G90</f>
        <v>2.773692214301641E-3</v>
      </c>
      <c r="G122" s="169">
        <f>G101</f>
        <v>8.6128821281783842E-4</v>
      </c>
      <c r="H122" s="169">
        <f>D161</f>
        <v>0</v>
      </c>
      <c r="I122" s="169">
        <f>'[3]Updated PPP - Calculation (NEW)'!$F$214</f>
        <v>0</v>
      </c>
      <c r="J122" s="169">
        <f>G185</f>
        <v>1.5885810418900492E-4</v>
      </c>
      <c r="K122" s="169">
        <f>G196</f>
        <v>2.6230865710604633E-6</v>
      </c>
      <c r="L122" s="169">
        <f>G207</f>
        <v>1.3927857662218099E-3</v>
      </c>
      <c r="M122" s="169">
        <f>'[3]Updated PPP - Calculation (NEW)'!$C$336</f>
        <v>1.2867317440206619E-2</v>
      </c>
      <c r="N122" s="122">
        <f>(M122-C122)/C122</f>
        <v>-0.1318467937490653</v>
      </c>
      <c r="O122" s="206"/>
      <c r="P122" s="206"/>
      <c r="Q122" s="206"/>
      <c r="R122" s="206"/>
      <c r="S122" s="206"/>
      <c r="T122" s="206"/>
      <c r="U122" s="206"/>
      <c r="V122" s="206"/>
      <c r="W122" s="206"/>
      <c r="X122" s="206"/>
      <c r="Y122" s="206"/>
      <c r="Z122" s="206"/>
      <c r="AA122" s="206"/>
      <c r="AB122" s="206"/>
      <c r="AC122" s="206"/>
      <c r="AD122" s="206"/>
      <c r="AE122" s="206"/>
      <c r="AF122" s="206"/>
      <c r="AG122" s="206"/>
      <c r="AH122" s="206"/>
      <c r="AI122" s="206"/>
      <c r="AJ122" s="206"/>
      <c r="AK122" s="206"/>
      <c r="AL122" s="206"/>
      <c r="AM122" s="206"/>
      <c r="AN122" s="206"/>
      <c r="AO122" s="206"/>
      <c r="AP122" s="206"/>
      <c r="AQ122" s="206"/>
      <c r="AR122" s="206"/>
      <c r="AS122" s="206"/>
      <c r="AT122" s="206"/>
      <c r="AU122" s="206"/>
      <c r="AV122" s="206"/>
      <c r="AW122" s="206"/>
      <c r="AX122" s="206"/>
      <c r="AY122" s="206"/>
      <c r="AZ122" s="206"/>
      <c r="BA122" s="206"/>
      <c r="BB122" s="206"/>
      <c r="BC122" s="206"/>
    </row>
    <row r="123" spans="2:55" ht="15.75" thickBot="1" x14ac:dyDescent="0.25">
      <c r="B123" s="118" t="s">
        <v>5</v>
      </c>
      <c r="C123" s="153">
        <f>'[3]Current PPP - Calculation (NEW)'!$C$332</f>
        <v>1.2606585349999673E-2</v>
      </c>
      <c r="D123" s="169">
        <f>G69</f>
        <v>6.9794646037186015E-3</v>
      </c>
      <c r="E123" s="169">
        <f>G80</f>
        <v>6.9860545238666332E-4</v>
      </c>
      <c r="F123" s="166">
        <f>G91</f>
        <v>5.0276156610008678E-3</v>
      </c>
      <c r="G123" s="169">
        <f>G102</f>
        <v>8.6128821281783831E-4</v>
      </c>
      <c r="H123" s="169">
        <f>D162</f>
        <v>0</v>
      </c>
      <c r="I123" s="169">
        <f>'[3]Updated PPP - Calculation (NEW)'!$F$216</f>
        <v>0</v>
      </c>
      <c r="J123" s="169">
        <f>G186</f>
        <v>1.5885810418900495E-4</v>
      </c>
      <c r="K123" s="169">
        <f>G197</f>
        <v>2.6230865710604633E-6</v>
      </c>
      <c r="L123" s="169">
        <f>G208</f>
        <v>1.0336590159072041E-3</v>
      </c>
      <c r="M123" s="169">
        <f>'[3]Updated PPP - Calculation (NEW)'!$C$338</f>
        <v>1.476211413659124E-2</v>
      </c>
      <c r="N123" s="122">
        <f>(M123-C123)/C123</f>
        <v>0.17098434879446736</v>
      </c>
      <c r="O123" s="206"/>
      <c r="P123" s="206"/>
      <c r="Q123" s="206"/>
      <c r="R123" s="206"/>
      <c r="S123" s="206"/>
      <c r="T123" s="206"/>
      <c r="U123" s="206"/>
      <c r="V123" s="206"/>
      <c r="W123" s="206"/>
      <c r="X123" s="206"/>
      <c r="Y123" s="206"/>
      <c r="Z123" s="206"/>
      <c r="AA123" s="206"/>
      <c r="AB123" s="206"/>
      <c r="AC123" s="206"/>
      <c r="AD123" s="206"/>
      <c r="AE123" s="206"/>
      <c r="AF123" s="206"/>
      <c r="AG123" s="206"/>
      <c r="AH123" s="206"/>
      <c r="AI123" s="206"/>
      <c r="AJ123" s="206"/>
      <c r="AK123" s="206"/>
      <c r="AL123" s="206"/>
      <c r="AM123" s="206"/>
      <c r="AN123" s="206"/>
      <c r="AO123" s="206"/>
      <c r="AP123" s="206"/>
      <c r="AQ123" s="206"/>
      <c r="AR123" s="206"/>
      <c r="AS123" s="206"/>
      <c r="AT123" s="206"/>
      <c r="AU123" s="206"/>
      <c r="AV123" s="206"/>
      <c r="AW123" s="206"/>
      <c r="AX123" s="206"/>
      <c r="AY123" s="206"/>
      <c r="AZ123" s="206"/>
      <c r="BA123" s="206"/>
      <c r="BB123" s="206"/>
      <c r="BC123" s="206"/>
    </row>
    <row r="124" spans="2:55" ht="15.75" thickBot="1" x14ac:dyDescent="0.25">
      <c r="B124" s="118" t="s">
        <v>11</v>
      </c>
      <c r="C124" s="153"/>
      <c r="D124" s="169"/>
      <c r="E124" s="169"/>
      <c r="F124" s="169"/>
      <c r="G124" s="169"/>
      <c r="H124" s="169"/>
      <c r="I124" s="169"/>
      <c r="J124" s="169"/>
      <c r="K124" s="169"/>
      <c r="L124" s="169"/>
      <c r="M124" s="169"/>
      <c r="N124" s="122"/>
      <c r="O124" s="206"/>
      <c r="P124" s="206"/>
      <c r="Q124" s="206"/>
      <c r="R124" s="206"/>
      <c r="S124" s="206"/>
      <c r="T124" s="206"/>
      <c r="U124" s="206"/>
      <c r="V124" s="206"/>
      <c r="W124" s="206"/>
      <c r="X124" s="206"/>
      <c r="Y124" s="206"/>
      <c r="Z124" s="206"/>
      <c r="AA124" s="206"/>
      <c r="AB124" s="206"/>
      <c r="AC124" s="206"/>
      <c r="AD124" s="206"/>
      <c r="AE124" s="206"/>
      <c r="AF124" s="206"/>
      <c r="AG124" s="206"/>
      <c r="AH124" s="206"/>
      <c r="AI124" s="206"/>
      <c r="AJ124" s="206"/>
      <c r="AK124" s="206"/>
      <c r="AL124" s="206"/>
      <c r="AM124" s="206"/>
      <c r="AN124" s="206"/>
      <c r="AO124" s="206"/>
      <c r="AP124" s="206"/>
      <c r="AQ124" s="206"/>
      <c r="AR124" s="206"/>
      <c r="AS124" s="206"/>
      <c r="AT124" s="206"/>
      <c r="AU124" s="206"/>
      <c r="AV124" s="206"/>
      <c r="AW124" s="206"/>
      <c r="AX124" s="206"/>
      <c r="AY124" s="206"/>
      <c r="AZ124" s="206"/>
      <c r="BA124" s="206"/>
      <c r="BB124" s="206"/>
      <c r="BC124" s="206"/>
    </row>
    <row r="125" spans="2:55" ht="17.25" thickBot="1" x14ac:dyDescent="0.3">
      <c r="B125" s="161" t="s">
        <v>151</v>
      </c>
      <c r="C125" s="157">
        <f>'[3]Current PPP - Calculation (NEW)'!$C$335</f>
        <v>1.2863602098405841E-2</v>
      </c>
      <c r="D125" s="169">
        <f>G70</f>
        <v>6.9794646037186006E-3</v>
      </c>
      <c r="E125" s="169">
        <f>G81</f>
        <v>6.9860545238666332E-4</v>
      </c>
      <c r="F125" s="166">
        <f>G92</f>
        <v>4.2112291208451381E-3</v>
      </c>
      <c r="G125" s="169">
        <f>G103</f>
        <v>8.6128821281783842E-4</v>
      </c>
      <c r="H125" s="169">
        <f>D164</f>
        <v>0</v>
      </c>
      <c r="I125" s="169">
        <f>'[3]Updated PPP - Calculation (NEW)'!$F$218</f>
        <v>0</v>
      </c>
      <c r="J125" s="169">
        <f>G187</f>
        <v>1.5885810418900492E-4</v>
      </c>
      <c r="K125" s="169">
        <f>G198</f>
        <v>2.6230865710604633E-6</v>
      </c>
      <c r="L125" s="169">
        <f>G209</f>
        <v>9.8892156185775653E-4</v>
      </c>
      <c r="M125" s="169">
        <f>'[3]Updated PPP - Calculation (NEW)'!$C$341</f>
        <v>1.3900990142386061E-2</v>
      </c>
      <c r="N125" s="122">
        <f>(M125-C125)/C125</f>
        <v>8.064522176947482E-2</v>
      </c>
      <c r="O125" s="206"/>
      <c r="P125" s="206"/>
      <c r="Q125" s="206"/>
      <c r="R125" s="206"/>
      <c r="S125" s="206"/>
      <c r="T125" s="206"/>
      <c r="U125" s="206"/>
      <c r="V125" s="206"/>
      <c r="W125" s="206"/>
      <c r="X125" s="206"/>
      <c r="Y125" s="206"/>
      <c r="Z125" s="207"/>
      <c r="AA125" s="206"/>
      <c r="AB125" s="206"/>
      <c r="AC125" s="206"/>
      <c r="AD125" s="206"/>
      <c r="AE125" s="206"/>
      <c r="AF125" s="206"/>
      <c r="AG125" s="206"/>
      <c r="AH125" s="206"/>
      <c r="AI125" s="206"/>
      <c r="AJ125" s="206"/>
      <c r="AK125" s="206"/>
      <c r="AL125" s="206"/>
      <c r="AM125" s="206"/>
      <c r="AN125" s="206"/>
      <c r="AO125" s="206"/>
      <c r="AP125" s="206"/>
      <c r="AQ125" s="206"/>
      <c r="AR125" s="206"/>
      <c r="AS125" s="206"/>
      <c r="AT125" s="206"/>
      <c r="AU125" s="206"/>
      <c r="AV125" s="206"/>
      <c r="AW125" s="206"/>
      <c r="AX125" s="206"/>
      <c r="AY125" s="206"/>
      <c r="AZ125" s="206"/>
      <c r="BA125" s="206"/>
      <c r="BB125" s="206"/>
      <c r="BC125" s="206"/>
    </row>
    <row r="126" spans="2:55" ht="17.25" thickBot="1" x14ac:dyDescent="0.3">
      <c r="B126" s="161" t="s">
        <v>152</v>
      </c>
      <c r="C126" s="170">
        <f>'[3]Current PPP - Calculation (NEW)'!$C$336</f>
        <v>0</v>
      </c>
      <c r="D126" s="170">
        <v>0</v>
      </c>
      <c r="E126" s="170">
        <v>0</v>
      </c>
      <c r="F126" s="172">
        <v>0</v>
      </c>
      <c r="G126" s="170">
        <v>0</v>
      </c>
      <c r="H126" s="170">
        <f t="shared" ref="H126:H130" si="2">D165</f>
        <v>0</v>
      </c>
      <c r="I126" s="170">
        <v>0</v>
      </c>
      <c r="J126" s="170">
        <v>0</v>
      </c>
      <c r="K126" s="170">
        <v>0</v>
      </c>
      <c r="L126" s="170">
        <v>0</v>
      </c>
      <c r="M126" s="170">
        <f>'[3]Updated PPP - Calculation (NEW)'!$C$342</f>
        <v>0</v>
      </c>
      <c r="N126" s="170">
        <v>0</v>
      </c>
      <c r="O126" s="206"/>
      <c r="P126" s="206"/>
      <c r="Q126" s="206"/>
      <c r="R126" s="206"/>
      <c r="S126" s="206"/>
      <c r="T126" s="206"/>
      <c r="U126" s="206"/>
      <c r="V126" s="206"/>
      <c r="W126" s="206"/>
      <c r="X126" s="206"/>
      <c r="Y126" s="206"/>
      <c r="Z126" s="206"/>
      <c r="AA126" s="206"/>
      <c r="AB126" s="206"/>
      <c r="AC126" s="206"/>
      <c r="AD126" s="206"/>
      <c r="AE126" s="206"/>
      <c r="AF126" s="206"/>
      <c r="AG126" s="206"/>
      <c r="AH126" s="206"/>
      <c r="AI126" s="206"/>
      <c r="AJ126" s="206"/>
      <c r="AK126" s="206"/>
      <c r="AL126" s="206"/>
      <c r="AM126" s="206"/>
      <c r="AN126" s="206"/>
      <c r="AO126" s="206"/>
      <c r="AP126" s="206"/>
      <c r="AQ126" s="206"/>
      <c r="AR126" s="206"/>
      <c r="AS126" s="206"/>
      <c r="AT126" s="206"/>
      <c r="AU126" s="206"/>
      <c r="AV126" s="206"/>
      <c r="AW126" s="206"/>
      <c r="AX126" s="206"/>
      <c r="AY126" s="206"/>
      <c r="AZ126" s="206"/>
      <c r="BA126" s="206"/>
      <c r="BB126" s="206"/>
      <c r="BC126" s="206"/>
    </row>
    <row r="127" spans="2:55" ht="17.25" thickBot="1" x14ac:dyDescent="0.3">
      <c r="B127" s="161" t="s">
        <v>153</v>
      </c>
      <c r="C127" s="153">
        <f>'[3]Current PPP - Calculation (NEW)'!$C$337</f>
        <v>1.2863602098405841E-2</v>
      </c>
      <c r="D127" s="169">
        <v>6.9794646037186006E-3</v>
      </c>
      <c r="E127" s="169">
        <v>6.9860545238666332E-4</v>
      </c>
      <c r="F127" s="166">
        <v>4.2112291208451381E-3</v>
      </c>
      <c r="G127" s="169">
        <v>8.6128821281783842E-4</v>
      </c>
      <c r="H127" s="169">
        <f t="shared" si="2"/>
        <v>0</v>
      </c>
      <c r="I127" s="169">
        <v>0</v>
      </c>
      <c r="J127" s="169">
        <v>1.5885810418900492E-4</v>
      </c>
      <c r="K127" s="169">
        <v>2.6230865710604633E-6</v>
      </c>
      <c r="L127" s="169">
        <v>9.8892156185775653E-4</v>
      </c>
      <c r="M127" s="169">
        <f>'[3]Updated PPP - Calculation (NEW)'!$C$343</f>
        <v>1.3900990142386061E-2</v>
      </c>
      <c r="N127" s="122">
        <f>(M127-C127)/C127</f>
        <v>8.064522176947482E-2</v>
      </c>
      <c r="O127" s="206"/>
      <c r="P127" s="206"/>
      <c r="Q127" s="206"/>
      <c r="R127" s="206"/>
      <c r="S127" s="206"/>
      <c r="T127" s="206"/>
      <c r="U127" s="206"/>
      <c r="V127" s="206"/>
      <c r="W127" s="206"/>
      <c r="X127" s="206"/>
      <c r="Y127" s="206"/>
      <c r="Z127" s="207"/>
      <c r="AA127" s="206"/>
      <c r="AB127" s="206"/>
      <c r="AC127" s="206"/>
      <c r="AD127" s="206"/>
      <c r="AE127" s="206"/>
      <c r="AF127" s="206"/>
      <c r="AG127" s="206"/>
      <c r="AH127" s="206"/>
      <c r="AI127" s="206"/>
      <c r="AJ127" s="206"/>
      <c r="AK127" s="206"/>
      <c r="AL127" s="206"/>
      <c r="AM127" s="206"/>
      <c r="AN127" s="206"/>
      <c r="AO127" s="206"/>
      <c r="AP127" s="206"/>
      <c r="AQ127" s="206"/>
      <c r="AR127" s="206"/>
      <c r="AS127" s="206"/>
      <c r="AT127" s="206"/>
      <c r="AU127" s="206"/>
      <c r="AV127" s="206"/>
      <c r="AW127" s="206"/>
      <c r="AX127" s="206"/>
      <c r="AY127" s="206"/>
      <c r="AZ127" s="206"/>
      <c r="BA127" s="206"/>
      <c r="BB127" s="206"/>
      <c r="BC127" s="206"/>
    </row>
    <row r="128" spans="2:55" ht="15.75" thickBot="1" x14ac:dyDescent="0.25">
      <c r="B128" s="118" t="s">
        <v>16</v>
      </c>
      <c r="C128" s="153">
        <f>'[3]Current PPP - Calculation (NEW)'!$C$339</f>
        <v>1.0653618701489054E-2</v>
      </c>
      <c r="D128" s="169">
        <f>G71</f>
        <v>6.9794646037186015E-3</v>
      </c>
      <c r="E128" s="169">
        <f>G82</f>
        <v>6.9860545238666332E-4</v>
      </c>
      <c r="F128" s="166">
        <f>G93</f>
        <v>3.9535722969220727E-3</v>
      </c>
      <c r="G128" s="169">
        <f>G104</f>
        <v>8.6128821281783842E-4</v>
      </c>
      <c r="H128" s="169">
        <f t="shared" si="2"/>
        <v>0</v>
      </c>
      <c r="I128" s="169">
        <f>'[3]Updated PPP - Calculation (NEW)'!$F$220</f>
        <v>0</v>
      </c>
      <c r="J128" s="169">
        <f>G188</f>
        <v>1.5885810418900492E-4</v>
      </c>
      <c r="K128" s="169">
        <f>G199</f>
        <v>2.6230865710604633E-6</v>
      </c>
      <c r="L128" s="169">
        <f>G210</f>
        <v>6.9545462476076078E-4</v>
      </c>
      <c r="M128" s="169">
        <f>'[3]Updated PPP - Calculation (NEW)'!$C$345</f>
        <v>1.3349866381366001E-2</v>
      </c>
      <c r="N128" s="122">
        <f>(M128-C128)/C128</f>
        <v>0.25308280270065353</v>
      </c>
      <c r="O128" s="206"/>
      <c r="P128" s="206"/>
      <c r="Q128" s="206"/>
      <c r="R128" s="206"/>
      <c r="S128" s="206"/>
      <c r="T128" s="206"/>
      <c r="U128" s="206"/>
      <c r="V128" s="206"/>
      <c r="W128" s="206"/>
      <c r="X128" s="206"/>
      <c r="Y128" s="206"/>
      <c r="Z128" s="206"/>
      <c r="AA128" s="206"/>
      <c r="AB128" s="206"/>
      <c r="AC128" s="206"/>
      <c r="AD128" s="206"/>
      <c r="AE128" s="206"/>
      <c r="AF128" s="206"/>
      <c r="AG128" s="206"/>
      <c r="AH128" s="206"/>
      <c r="AI128" s="206"/>
      <c r="AJ128" s="206"/>
      <c r="AK128" s="206"/>
      <c r="AL128" s="206"/>
      <c r="AM128" s="206"/>
      <c r="AN128" s="206"/>
      <c r="AO128" s="206"/>
      <c r="AP128" s="206"/>
      <c r="AQ128" s="206"/>
      <c r="AR128" s="206"/>
      <c r="AS128" s="206"/>
      <c r="AT128" s="206"/>
      <c r="AU128" s="206"/>
      <c r="AV128" s="206"/>
      <c r="AW128" s="206"/>
      <c r="AX128" s="206"/>
      <c r="AY128" s="206"/>
      <c r="AZ128" s="206"/>
      <c r="BA128" s="206"/>
      <c r="BB128" s="206"/>
      <c r="BC128" s="206"/>
    </row>
    <row r="129" spans="2:55" ht="15.75" thickBot="1" x14ac:dyDescent="0.25">
      <c r="B129" s="118" t="s">
        <v>12</v>
      </c>
      <c r="C129" s="153">
        <f>'[3]Current PPP - Calculation (NEW)'!$C$341</f>
        <v>2.4338909820458129E-3</v>
      </c>
      <c r="D129" s="169">
        <f>G72</f>
        <v>0</v>
      </c>
      <c r="E129" s="169">
        <f>G83</f>
        <v>0</v>
      </c>
      <c r="F129" s="166">
        <f>G94</f>
        <v>1.4525958481312691E-5</v>
      </c>
      <c r="G129" s="169">
        <f>G105</f>
        <v>8.6128821281783831E-4</v>
      </c>
      <c r="H129" s="169">
        <f t="shared" si="2"/>
        <v>0</v>
      </c>
      <c r="I129" s="169">
        <f>'[3]Updated PPP - Calculation (NEW)'!$F$222</f>
        <v>0</v>
      </c>
      <c r="J129" s="169">
        <f t="shared" ref="J129:J130" si="3">G189</f>
        <v>0</v>
      </c>
      <c r="K129" s="169">
        <f t="shared" ref="K129:K130" si="4">G200</f>
        <v>0</v>
      </c>
      <c r="L129" s="169">
        <f t="shared" ref="L129:L130" si="5">G211</f>
        <v>6.8500311068520449E-4</v>
      </c>
      <c r="M129" s="169">
        <f>'[3]Updated PPP - Calculation (NEW)'!$C$347</f>
        <v>1.5608172819843555E-3</v>
      </c>
      <c r="N129" s="122">
        <f>(M129-C129)/C129</f>
        <v>-0.35871520396841816</v>
      </c>
      <c r="O129" s="206"/>
      <c r="P129" s="206"/>
      <c r="Q129" s="206"/>
      <c r="R129" s="206"/>
      <c r="S129" s="206"/>
      <c r="T129" s="206"/>
      <c r="U129" s="206"/>
      <c r="V129" s="206"/>
      <c r="W129" s="206"/>
      <c r="X129" s="206"/>
      <c r="Y129" s="206"/>
      <c r="Z129" s="206"/>
      <c r="AA129" s="206"/>
      <c r="AB129" s="206"/>
      <c r="AC129" s="206"/>
      <c r="AD129" s="206"/>
      <c r="AE129" s="206"/>
      <c r="AF129" s="206"/>
      <c r="AG129" s="206"/>
      <c r="AH129" s="206"/>
      <c r="AI129" s="206"/>
      <c r="AJ129" s="206"/>
      <c r="AK129" s="206"/>
      <c r="AL129" s="206"/>
      <c r="AM129" s="206"/>
      <c r="AN129" s="206"/>
      <c r="AO129" s="206"/>
      <c r="AP129" s="206"/>
      <c r="AQ129" s="206"/>
      <c r="AR129" s="206"/>
      <c r="AS129" s="206"/>
      <c r="AT129" s="206"/>
      <c r="AU129" s="206"/>
      <c r="AV129" s="206"/>
      <c r="AW129" s="206"/>
      <c r="AX129" s="206"/>
      <c r="AY129" s="206"/>
      <c r="AZ129" s="206"/>
      <c r="BA129" s="206"/>
      <c r="BB129" s="206"/>
      <c r="BC129" s="206"/>
    </row>
    <row r="130" spans="2:55" ht="15" thickBot="1" x14ac:dyDescent="0.25">
      <c r="B130" s="118" t="s">
        <v>4</v>
      </c>
      <c r="C130" s="158">
        <f>'[3]Current PPP - Calculation (NEW)'!$C$343</f>
        <v>1.3482017726234089E-2</v>
      </c>
      <c r="D130" s="171">
        <f>G73</f>
        <v>6.9794646037186006E-3</v>
      </c>
      <c r="E130" s="171">
        <f>G84</f>
        <v>6.9860545238666332E-4</v>
      </c>
      <c r="F130" s="171">
        <f>G95</f>
        <v>3.7767417239789169E-3</v>
      </c>
      <c r="G130" s="171">
        <f>G106</f>
        <v>8.6128821281783842E-4</v>
      </c>
      <c r="H130" s="171">
        <f t="shared" si="2"/>
        <v>0</v>
      </c>
      <c r="I130" s="171">
        <f>'[3]Updated PPP - Calculation (NEW)'!$F$224</f>
        <v>0</v>
      </c>
      <c r="J130" s="171">
        <f t="shared" si="3"/>
        <v>1.5885810418900492E-4</v>
      </c>
      <c r="K130" s="171">
        <f t="shared" si="4"/>
        <v>2.6230865710604633E-6</v>
      </c>
      <c r="L130" s="171">
        <f t="shared" si="5"/>
        <v>1.1297786243312982E-3</v>
      </c>
      <c r="M130" s="171">
        <f>'[3]Updated PPP - Calculation (NEW)'!$C$349</f>
        <v>1.3607359807993382E-2</v>
      </c>
      <c r="N130" s="123">
        <f>(M130-C130)/C130</f>
        <v>9.2969824179502964E-3</v>
      </c>
      <c r="O130" s="206"/>
      <c r="P130" s="206"/>
      <c r="Q130" s="206"/>
      <c r="R130" s="206"/>
      <c r="S130" s="206"/>
      <c r="T130" s="206"/>
      <c r="U130" s="206"/>
      <c r="V130" s="206"/>
      <c r="W130" s="206"/>
      <c r="X130" s="206"/>
      <c r="Y130" s="206"/>
      <c r="Z130" s="207"/>
      <c r="AA130" s="206"/>
      <c r="AB130" s="206"/>
      <c r="AC130" s="206"/>
      <c r="AD130" s="206"/>
      <c r="AE130" s="206"/>
      <c r="AF130" s="206"/>
      <c r="AG130" s="206"/>
      <c r="AH130" s="206"/>
      <c r="AI130" s="206"/>
      <c r="AJ130" s="206"/>
      <c r="AK130" s="206"/>
      <c r="AL130" s="206"/>
      <c r="AM130" s="206"/>
      <c r="AN130" s="206"/>
      <c r="AO130" s="206"/>
      <c r="AP130" s="206"/>
      <c r="AQ130" s="206"/>
      <c r="AR130" s="206"/>
      <c r="AS130" s="206"/>
      <c r="AT130" s="206"/>
      <c r="AU130" s="206"/>
      <c r="AV130" s="206"/>
      <c r="AW130" s="206"/>
      <c r="AX130" s="206"/>
      <c r="AY130" s="206"/>
      <c r="AZ130" s="206"/>
      <c r="BA130" s="206"/>
      <c r="BB130" s="206"/>
      <c r="BC130" s="206"/>
    </row>
    <row r="131" spans="2:55" x14ac:dyDescent="0.2">
      <c r="O131" s="206"/>
      <c r="P131" s="206"/>
      <c r="Q131" s="206"/>
      <c r="R131" s="206"/>
      <c r="S131" s="206"/>
      <c r="T131" s="206"/>
      <c r="U131" s="206"/>
      <c r="V131" s="206"/>
      <c r="W131" s="206"/>
      <c r="X131" s="206"/>
      <c r="Y131" s="206"/>
      <c r="Z131" s="206"/>
      <c r="AA131" s="206"/>
      <c r="AB131" s="206"/>
      <c r="AC131" s="206"/>
      <c r="AD131" s="206"/>
      <c r="AE131" s="206"/>
      <c r="AF131" s="206"/>
      <c r="AG131" s="206"/>
      <c r="AH131" s="206"/>
      <c r="AI131" s="206"/>
      <c r="AJ131" s="206"/>
      <c r="AK131" s="206"/>
      <c r="AL131" s="206"/>
      <c r="AM131" s="206"/>
      <c r="AN131" s="206"/>
      <c r="AO131" s="206"/>
      <c r="AP131" s="206"/>
      <c r="AQ131" s="206"/>
      <c r="AR131" s="206"/>
      <c r="AS131" s="206"/>
      <c r="AT131" s="206"/>
      <c r="AU131" s="206"/>
      <c r="AV131" s="206"/>
      <c r="AW131" s="206"/>
      <c r="AX131" s="206"/>
      <c r="AY131" s="206"/>
      <c r="AZ131" s="206"/>
      <c r="BA131" s="206"/>
      <c r="BB131" s="206"/>
      <c r="BC131" s="206"/>
    </row>
    <row r="132" spans="2:55" x14ac:dyDescent="0.2">
      <c r="O132" s="206"/>
      <c r="P132" s="206"/>
      <c r="Q132" s="206"/>
      <c r="R132" s="206"/>
      <c r="S132" s="206"/>
      <c r="T132" s="206"/>
      <c r="U132" s="206"/>
      <c r="V132" s="206"/>
      <c r="W132" s="206"/>
      <c r="X132" s="206"/>
      <c r="Y132" s="206"/>
      <c r="Z132" s="206"/>
      <c r="AA132" s="206"/>
      <c r="AB132" s="206"/>
      <c r="AC132" s="206"/>
      <c r="AD132" s="206"/>
      <c r="AE132" s="206"/>
      <c r="AF132" s="206"/>
      <c r="AG132" s="206"/>
      <c r="AH132" s="206"/>
      <c r="AI132" s="206"/>
      <c r="AJ132" s="206"/>
      <c r="AK132" s="206"/>
      <c r="AL132" s="206"/>
      <c r="AM132" s="206"/>
      <c r="AN132" s="206"/>
      <c r="AO132" s="206"/>
      <c r="AP132" s="206"/>
      <c r="AQ132" s="206"/>
      <c r="AR132" s="206"/>
      <c r="AS132" s="206"/>
      <c r="AT132" s="206"/>
      <c r="AU132" s="206"/>
      <c r="AV132" s="206"/>
      <c r="AW132" s="206"/>
      <c r="AX132" s="206"/>
      <c r="AY132" s="206"/>
      <c r="AZ132" s="206"/>
      <c r="BA132" s="206"/>
      <c r="BB132" s="206"/>
      <c r="BC132" s="206"/>
    </row>
    <row r="133" spans="2:55" ht="16.5" thickBot="1" x14ac:dyDescent="0.3">
      <c r="B133" s="218" t="s">
        <v>188</v>
      </c>
      <c r="C133" s="218"/>
      <c r="D133" s="218"/>
      <c r="E133" s="218"/>
      <c r="H133" t="s">
        <v>132</v>
      </c>
      <c r="O133" s="206"/>
      <c r="P133" s="206"/>
      <c r="Q133" s="206"/>
      <c r="R133" s="206"/>
      <c r="S133" s="206"/>
      <c r="T133" s="206"/>
      <c r="U133" s="206"/>
      <c r="V133" s="206"/>
      <c r="W133" s="206"/>
      <c r="X133" s="206"/>
      <c r="Y133" s="206"/>
      <c r="Z133" s="206"/>
      <c r="AA133" s="206"/>
      <c r="AB133" s="206"/>
      <c r="AC133" s="206"/>
      <c r="AD133" s="206"/>
      <c r="AE133" s="206"/>
      <c r="AF133" s="206"/>
      <c r="AG133" s="206"/>
      <c r="AH133" s="206"/>
      <c r="AI133" s="206"/>
      <c r="AJ133" s="206"/>
      <c r="AK133" s="206"/>
      <c r="AL133" s="206"/>
      <c r="AM133" s="206"/>
      <c r="AN133" s="206"/>
      <c r="AO133" s="206"/>
      <c r="AP133" s="206"/>
      <c r="AQ133" s="206"/>
      <c r="AR133" s="206"/>
      <c r="AS133" s="206"/>
      <c r="AT133" s="206"/>
      <c r="AU133" s="206"/>
      <c r="AV133" s="206"/>
      <c r="AW133" s="206"/>
      <c r="AX133" s="206"/>
      <c r="AY133" s="206"/>
      <c r="AZ133" s="206"/>
      <c r="BA133" s="206"/>
      <c r="BB133" s="206"/>
      <c r="BC133" s="206"/>
    </row>
    <row r="134" spans="2:55" ht="28.5" x14ac:dyDescent="0.2">
      <c r="B134" s="216"/>
      <c r="C134" s="50" t="s">
        <v>81</v>
      </c>
      <c r="D134" s="216" t="s">
        <v>155</v>
      </c>
      <c r="E134" s="50" t="s">
        <v>84</v>
      </c>
      <c r="H134" t="s">
        <v>133</v>
      </c>
      <c r="O134" s="206"/>
      <c r="P134" s="206"/>
      <c r="Q134" s="206"/>
      <c r="R134" s="206"/>
      <c r="S134" s="206"/>
      <c r="T134" s="206"/>
      <c r="U134" s="206"/>
      <c r="V134" s="206"/>
      <c r="W134" s="206"/>
      <c r="X134" s="206"/>
      <c r="Y134" s="206"/>
      <c r="Z134" s="206"/>
      <c r="AA134" s="206"/>
      <c r="AB134" s="206"/>
      <c r="AC134" s="206"/>
      <c r="AD134" s="206"/>
      <c r="AE134" s="206"/>
      <c r="AF134" s="206"/>
      <c r="AG134" s="206"/>
      <c r="AH134" s="206"/>
      <c r="AI134" s="206"/>
      <c r="AJ134" s="206"/>
      <c r="AK134" s="206"/>
      <c r="AL134" s="206"/>
      <c r="AM134" s="206"/>
      <c r="AN134" s="206"/>
      <c r="AO134" s="206"/>
      <c r="AP134" s="206"/>
      <c r="AQ134" s="206"/>
      <c r="AR134" s="206"/>
      <c r="AS134" s="206"/>
      <c r="AT134" s="206"/>
      <c r="AU134" s="206"/>
      <c r="AV134" s="206"/>
      <c r="AW134" s="206"/>
      <c r="AX134" s="206"/>
      <c r="AY134" s="206"/>
      <c r="AZ134" s="206"/>
      <c r="BA134" s="206"/>
      <c r="BB134" s="206"/>
      <c r="BC134" s="206"/>
    </row>
    <row r="135" spans="2:55" ht="15" thickBot="1" x14ac:dyDescent="0.25">
      <c r="B135" s="217"/>
      <c r="C135" s="51" t="s">
        <v>82</v>
      </c>
      <c r="D135" s="217"/>
      <c r="E135" s="51" t="s">
        <v>82</v>
      </c>
      <c r="O135" s="206"/>
      <c r="P135" s="206"/>
      <c r="Q135" s="206"/>
      <c r="R135" s="206"/>
      <c r="S135" s="206"/>
      <c r="T135" s="206"/>
      <c r="U135" s="206"/>
      <c r="V135" s="206"/>
      <c r="W135" s="206"/>
      <c r="X135" s="206"/>
      <c r="Y135" s="206"/>
      <c r="Z135" s="206"/>
      <c r="AA135" s="206"/>
      <c r="AB135" s="206"/>
      <c r="AC135" s="206"/>
      <c r="AD135" s="206"/>
      <c r="AE135" s="206"/>
      <c r="AF135" s="206"/>
      <c r="AG135" s="206"/>
      <c r="AH135" s="206"/>
      <c r="AI135" s="206"/>
      <c r="AJ135" s="206"/>
      <c r="AK135" s="206"/>
      <c r="AL135" s="206"/>
      <c r="AM135" s="206"/>
      <c r="AN135" s="206"/>
      <c r="AO135" s="206"/>
      <c r="AP135" s="206"/>
      <c r="AQ135" s="206"/>
      <c r="AR135" s="206"/>
      <c r="AS135" s="206"/>
      <c r="AT135" s="206"/>
      <c r="AU135" s="206"/>
      <c r="AV135" s="206"/>
      <c r="AW135" s="206"/>
      <c r="AX135" s="206"/>
      <c r="AY135" s="206"/>
      <c r="AZ135" s="206"/>
      <c r="BA135" s="206"/>
      <c r="BB135" s="206"/>
      <c r="BC135" s="206"/>
    </row>
    <row r="136" spans="2:55" ht="15.75" thickBot="1" x14ac:dyDescent="0.25">
      <c r="B136" s="52" t="s">
        <v>2</v>
      </c>
      <c r="C136" s="54">
        <f>LGC!C7</f>
        <v>0.41758550488958696</v>
      </c>
      <c r="D136" s="54">
        <f>LGC!D7</f>
        <v>0.41758550488958696</v>
      </c>
      <c r="E136" s="54">
        <f>LGC!E7</f>
        <v>0</v>
      </c>
      <c r="O136" s="206"/>
      <c r="P136" s="206"/>
      <c r="Q136" s="206"/>
      <c r="R136" s="206"/>
      <c r="S136" s="206"/>
      <c r="T136" s="206"/>
      <c r="U136" s="206"/>
      <c r="V136" s="206"/>
      <c r="W136" s="206"/>
      <c r="X136" s="206"/>
      <c r="Y136" s="206"/>
      <c r="Z136" s="206"/>
      <c r="AA136" s="206"/>
      <c r="AB136" s="206"/>
      <c r="AC136" s="206"/>
      <c r="AD136" s="206"/>
      <c r="AE136" s="206"/>
      <c r="AF136" s="206"/>
      <c r="AG136" s="206"/>
      <c r="AH136" s="206"/>
      <c r="AI136" s="206"/>
      <c r="AJ136" s="206"/>
      <c r="AK136" s="206"/>
      <c r="AL136" s="206"/>
      <c r="AM136" s="206"/>
      <c r="AN136" s="206"/>
      <c r="AO136" s="206"/>
      <c r="AP136" s="206"/>
      <c r="AQ136" s="206"/>
      <c r="AR136" s="206"/>
      <c r="AS136" s="206"/>
      <c r="AT136" s="206"/>
      <c r="AU136" s="206"/>
      <c r="AV136" s="206"/>
      <c r="AW136" s="206"/>
      <c r="AX136" s="206"/>
      <c r="AY136" s="206"/>
      <c r="AZ136" s="206"/>
      <c r="BA136" s="206"/>
      <c r="BB136" s="206"/>
      <c r="BC136" s="206"/>
    </row>
    <row r="137" spans="2:55" ht="15.75" thickBot="1" x14ac:dyDescent="0.25">
      <c r="B137" s="52" t="s">
        <v>5</v>
      </c>
      <c r="C137" s="54">
        <f>LGC!C8</f>
        <v>0.10826782975990763</v>
      </c>
      <c r="D137" s="54">
        <f>LGC!D8</f>
        <v>0.10826782975990763</v>
      </c>
      <c r="E137" s="54">
        <f>LGC!E8</f>
        <v>0</v>
      </c>
      <c r="O137" s="206"/>
      <c r="P137" s="206"/>
      <c r="Q137" s="206"/>
      <c r="R137" s="206"/>
      <c r="S137" s="206"/>
      <c r="T137" s="206"/>
      <c r="U137" s="206"/>
      <c r="V137" s="206"/>
      <c r="W137" s="206"/>
      <c r="X137" s="206"/>
      <c r="Y137" s="206"/>
      <c r="Z137" s="206"/>
      <c r="AA137" s="206"/>
      <c r="AB137" s="206"/>
      <c r="AC137" s="206"/>
      <c r="AD137" s="206"/>
      <c r="AE137" s="206"/>
      <c r="AF137" s="206"/>
      <c r="AG137" s="206"/>
      <c r="AH137" s="206"/>
      <c r="AI137" s="206"/>
      <c r="AJ137" s="206"/>
      <c r="AK137" s="206"/>
      <c r="AL137" s="206"/>
      <c r="AM137" s="206"/>
      <c r="AN137" s="206"/>
      <c r="AO137" s="206"/>
      <c r="AP137" s="206"/>
      <c r="AQ137" s="206"/>
      <c r="AR137" s="206"/>
      <c r="AS137" s="206"/>
      <c r="AT137" s="206"/>
      <c r="AU137" s="206"/>
      <c r="AV137" s="206"/>
      <c r="AW137" s="206"/>
      <c r="AX137" s="206"/>
      <c r="AY137" s="206"/>
      <c r="AZ137" s="206"/>
      <c r="BA137" s="206"/>
      <c r="BB137" s="206"/>
      <c r="BC137" s="206"/>
    </row>
    <row r="138" spans="2:55" ht="15.75" thickBot="1" x14ac:dyDescent="0.25">
      <c r="B138" s="52" t="s">
        <v>11</v>
      </c>
      <c r="C138" s="54">
        <f>LGC!C9</f>
        <v>0.46145420742217486</v>
      </c>
      <c r="D138" s="54">
        <f>LGC!D9</f>
        <v>0.46145420742217486</v>
      </c>
      <c r="E138" s="54">
        <f>LGC!E9</f>
        <v>0</v>
      </c>
      <c r="O138" s="206"/>
      <c r="P138" s="206"/>
      <c r="Q138" s="206"/>
      <c r="R138" s="206"/>
      <c r="S138" s="206"/>
      <c r="T138" s="206"/>
      <c r="U138" s="206"/>
      <c r="V138" s="206"/>
      <c r="W138" s="206"/>
      <c r="X138" s="206"/>
      <c r="Y138" s="206"/>
      <c r="Z138" s="206"/>
      <c r="AA138" s="206"/>
      <c r="AB138" s="206"/>
      <c r="AC138" s="206"/>
      <c r="AD138" s="206"/>
      <c r="AE138" s="206"/>
      <c r="AF138" s="206"/>
      <c r="AG138" s="206"/>
      <c r="AH138" s="206"/>
      <c r="AI138" s="206"/>
      <c r="AJ138" s="206"/>
      <c r="AK138" s="206"/>
      <c r="AL138" s="206"/>
      <c r="AM138" s="206"/>
      <c r="AN138" s="206"/>
      <c r="AO138" s="206"/>
      <c r="AP138" s="206"/>
      <c r="AQ138" s="206"/>
      <c r="AR138" s="206"/>
      <c r="AS138" s="206"/>
      <c r="AT138" s="206"/>
      <c r="AU138" s="206"/>
      <c r="AV138" s="206"/>
      <c r="AW138" s="206"/>
      <c r="AX138" s="206"/>
      <c r="AY138" s="206"/>
      <c r="AZ138" s="206"/>
      <c r="BA138" s="206"/>
      <c r="BB138" s="206"/>
      <c r="BC138" s="206"/>
    </row>
    <row r="139" spans="2:55" ht="15.75" thickBot="1" x14ac:dyDescent="0.25">
      <c r="B139" s="52" t="s">
        <v>16</v>
      </c>
      <c r="C139" s="54">
        <f>LGC!C10</f>
        <v>9.0131670581601424E-3</v>
      </c>
      <c r="D139" s="54">
        <f>LGC!D10</f>
        <v>9.0131670581601424E-3</v>
      </c>
      <c r="E139" s="54">
        <f>LGC!E10</f>
        <v>0</v>
      </c>
      <c r="O139" s="206"/>
      <c r="P139" s="206"/>
      <c r="Q139" s="206"/>
      <c r="R139" s="206"/>
      <c r="S139" s="206"/>
      <c r="T139" s="206"/>
      <c r="U139" s="206"/>
      <c r="V139" s="206"/>
      <c r="W139" s="206"/>
      <c r="X139" s="206"/>
      <c r="Y139" s="206"/>
      <c r="Z139" s="206"/>
      <c r="AA139" s="206"/>
      <c r="AB139" s="206"/>
      <c r="AC139" s="206"/>
      <c r="AD139" s="206"/>
      <c r="AE139" s="206"/>
      <c r="AF139" s="206"/>
      <c r="AG139" s="206"/>
      <c r="AH139" s="206"/>
      <c r="AI139" s="206"/>
      <c r="AJ139" s="206"/>
      <c r="AK139" s="206"/>
      <c r="AL139" s="206"/>
      <c r="AM139" s="206"/>
      <c r="AN139" s="206"/>
      <c r="AO139" s="206"/>
      <c r="AP139" s="206"/>
      <c r="AQ139" s="206"/>
      <c r="AR139" s="206"/>
      <c r="AS139" s="206"/>
      <c r="AT139" s="206"/>
      <c r="AU139" s="206"/>
      <c r="AV139" s="206"/>
      <c r="AW139" s="206"/>
      <c r="AX139" s="206"/>
      <c r="AY139" s="206"/>
      <c r="AZ139" s="206"/>
      <c r="BA139" s="206"/>
      <c r="BB139" s="206"/>
      <c r="BC139" s="206"/>
    </row>
    <row r="140" spans="2:55" ht="15.75" thickBot="1" x14ac:dyDescent="0.25">
      <c r="B140" s="52" t="s">
        <v>12</v>
      </c>
      <c r="C140" s="54">
        <f>LGC!C11</f>
        <v>3.6792908701705658E-3</v>
      </c>
      <c r="D140" s="54">
        <f>LGC!D11</f>
        <v>3.6792908701705658E-3</v>
      </c>
      <c r="E140" s="54">
        <f>LGC!E11</f>
        <v>0</v>
      </c>
      <c r="O140" s="206"/>
      <c r="P140" s="206"/>
      <c r="Q140" s="206"/>
      <c r="R140" s="206"/>
      <c r="S140" s="206"/>
      <c r="T140" s="206"/>
      <c r="U140" s="206"/>
      <c r="V140" s="206"/>
      <c r="W140" s="206"/>
      <c r="X140" s="206"/>
      <c r="Y140" s="206"/>
      <c r="Z140" s="206"/>
      <c r="AA140" s="206"/>
      <c r="AB140" s="206"/>
      <c r="AC140" s="206"/>
      <c r="AD140" s="206"/>
      <c r="AE140" s="206"/>
      <c r="AF140" s="206"/>
      <c r="AG140" s="206"/>
      <c r="AH140" s="206"/>
      <c r="AI140" s="206"/>
      <c r="AJ140" s="206"/>
      <c r="AK140" s="206"/>
      <c r="AL140" s="206"/>
      <c r="AM140" s="206"/>
      <c r="AN140" s="206"/>
      <c r="AO140" s="206"/>
      <c r="AP140" s="206"/>
      <c r="AQ140" s="206"/>
      <c r="AR140" s="206"/>
      <c r="AS140" s="206"/>
      <c r="AT140" s="206"/>
      <c r="AU140" s="206"/>
      <c r="AV140" s="206"/>
      <c r="AW140" s="206"/>
      <c r="AX140" s="206"/>
      <c r="AY140" s="206"/>
      <c r="AZ140" s="206"/>
      <c r="BA140" s="206"/>
      <c r="BB140" s="206"/>
      <c r="BC140" s="206"/>
    </row>
    <row r="141" spans="2:55" ht="15" thickBot="1" x14ac:dyDescent="0.25">
      <c r="B141" s="52" t="s">
        <v>4</v>
      </c>
      <c r="C141" s="59">
        <f>SUM(C136:C140)</f>
        <v>1.0000000000000002</v>
      </c>
      <c r="D141" s="59">
        <f>SUM(D136:D140)</f>
        <v>1.0000000000000002</v>
      </c>
      <c r="E141" s="59">
        <f>(D141-C141)/C141</f>
        <v>0</v>
      </c>
      <c r="O141" s="206"/>
      <c r="P141" s="206"/>
      <c r="Q141" s="206"/>
      <c r="R141" s="206"/>
      <c r="S141" s="206"/>
      <c r="T141" s="206"/>
      <c r="U141" s="206"/>
      <c r="V141" s="206"/>
      <c r="W141" s="206"/>
      <c r="X141" s="206"/>
      <c r="Y141" s="206"/>
      <c r="Z141" s="206"/>
      <c r="AA141" s="206"/>
      <c r="AB141" s="206"/>
      <c r="AC141" s="206"/>
      <c r="AD141" s="206"/>
      <c r="AE141" s="206"/>
      <c r="AF141" s="206"/>
      <c r="AG141" s="206"/>
      <c r="AH141" s="206"/>
      <c r="AI141" s="206"/>
      <c r="AJ141" s="206"/>
      <c r="AK141" s="206"/>
      <c r="AL141" s="206"/>
      <c r="AM141" s="206"/>
      <c r="AN141" s="206"/>
      <c r="AO141" s="206"/>
      <c r="AP141" s="206"/>
      <c r="AQ141" s="206"/>
      <c r="AR141" s="206"/>
      <c r="AS141" s="206"/>
      <c r="AT141" s="206"/>
      <c r="AU141" s="206"/>
      <c r="AV141" s="206"/>
      <c r="AW141" s="206"/>
      <c r="AX141" s="206"/>
      <c r="AY141" s="206"/>
      <c r="AZ141" s="206"/>
      <c r="BA141" s="206"/>
      <c r="BB141" s="206"/>
      <c r="BC141" s="206"/>
    </row>
    <row r="142" spans="2:55" ht="14.25" customHeight="1" x14ac:dyDescent="0.2">
      <c r="O142" s="206"/>
      <c r="P142" s="206"/>
      <c r="Q142" s="206"/>
      <c r="R142" s="206"/>
      <c r="S142" s="206"/>
      <c r="T142" s="206"/>
      <c r="U142" s="206"/>
      <c r="V142" s="206"/>
      <c r="W142" s="206"/>
      <c r="X142" s="206"/>
      <c r="Y142" s="206"/>
      <c r="Z142" s="206"/>
      <c r="AA142" s="206"/>
      <c r="AB142" s="206"/>
      <c r="AC142" s="206"/>
      <c r="AD142" s="206"/>
      <c r="AE142" s="206"/>
      <c r="AF142" s="206"/>
      <c r="AG142" s="206"/>
      <c r="AH142" s="206"/>
      <c r="AI142" s="206"/>
      <c r="AJ142" s="206"/>
      <c r="AK142" s="206"/>
      <c r="AL142" s="206"/>
      <c r="AM142" s="206"/>
      <c r="AN142" s="206"/>
      <c r="AO142" s="206"/>
      <c r="AP142" s="206"/>
      <c r="AQ142" s="206"/>
      <c r="AR142" s="206"/>
      <c r="AS142" s="206"/>
      <c r="AT142" s="206"/>
      <c r="AU142" s="206"/>
      <c r="AV142" s="206"/>
      <c r="AW142" s="206"/>
      <c r="AX142" s="206"/>
      <c r="AY142" s="206"/>
      <c r="AZ142" s="206"/>
      <c r="BA142" s="206"/>
      <c r="BB142" s="206"/>
      <c r="BC142" s="206"/>
    </row>
    <row r="143" spans="2:55" x14ac:dyDescent="0.2">
      <c r="O143" s="206"/>
      <c r="P143" s="206"/>
      <c r="Q143" s="206"/>
      <c r="R143" s="206"/>
      <c r="S143" s="206"/>
      <c r="T143" s="206"/>
      <c r="U143" s="206"/>
      <c r="V143" s="206"/>
      <c r="W143" s="206"/>
      <c r="X143" s="206"/>
      <c r="Y143" s="206"/>
      <c r="Z143" s="206"/>
      <c r="AA143" s="206"/>
      <c r="AB143" s="206"/>
      <c r="AC143" s="206"/>
      <c r="AD143" s="206"/>
      <c r="AE143" s="206"/>
      <c r="AF143" s="206"/>
      <c r="AG143" s="206"/>
      <c r="AH143" s="206"/>
      <c r="AI143" s="206"/>
      <c r="AJ143" s="206"/>
      <c r="AK143" s="206"/>
      <c r="AL143" s="206"/>
      <c r="AM143" s="206"/>
      <c r="AN143" s="206"/>
      <c r="AO143" s="206"/>
      <c r="AP143" s="206"/>
      <c r="AQ143" s="206"/>
      <c r="AR143" s="206"/>
      <c r="AS143" s="206"/>
      <c r="AT143" s="206"/>
      <c r="AU143" s="206"/>
      <c r="AV143" s="206"/>
      <c r="AW143" s="206"/>
      <c r="AX143" s="206"/>
      <c r="AY143" s="206"/>
      <c r="AZ143" s="206"/>
      <c r="BA143" s="206"/>
      <c r="BB143" s="206"/>
      <c r="BC143" s="206"/>
    </row>
    <row r="144" spans="2:55" ht="16.5" thickBot="1" x14ac:dyDescent="0.3">
      <c r="B144" s="218" t="s">
        <v>189</v>
      </c>
      <c r="C144" s="218"/>
      <c r="D144" s="218"/>
      <c r="E144" s="218"/>
      <c r="F144" s="218"/>
      <c r="G144" s="218"/>
      <c r="O144" s="206"/>
      <c r="P144" s="206"/>
      <c r="Q144" s="206"/>
      <c r="R144" s="206"/>
      <c r="S144" s="206"/>
      <c r="T144" s="206"/>
      <c r="U144" s="206"/>
      <c r="V144" s="206"/>
      <c r="W144" s="206"/>
      <c r="X144" s="206"/>
      <c r="Y144" s="206"/>
      <c r="Z144" s="206"/>
      <c r="AA144" s="206"/>
      <c r="AB144" s="206"/>
      <c r="AC144" s="206"/>
      <c r="AD144" s="206"/>
      <c r="AE144" s="206"/>
      <c r="AF144" s="206"/>
      <c r="AG144" s="206"/>
      <c r="AH144" s="206"/>
      <c r="AI144" s="206"/>
      <c r="AJ144" s="206"/>
      <c r="AK144" s="206"/>
      <c r="AL144" s="206"/>
      <c r="AM144" s="206"/>
      <c r="AN144" s="206"/>
      <c r="AO144" s="206"/>
      <c r="AP144" s="206"/>
      <c r="AQ144" s="206"/>
      <c r="AR144" s="206"/>
      <c r="AS144" s="206"/>
      <c r="AT144" s="206"/>
      <c r="AU144" s="206"/>
      <c r="AV144" s="206"/>
      <c r="AW144" s="206"/>
      <c r="AX144" s="206"/>
      <c r="AY144" s="206"/>
      <c r="AZ144" s="206"/>
      <c r="BA144" s="206"/>
      <c r="BB144" s="206"/>
      <c r="BC144" s="206"/>
    </row>
    <row r="145" spans="2:55" x14ac:dyDescent="0.2">
      <c r="B145" s="219"/>
      <c r="C145" s="216" t="s">
        <v>149</v>
      </c>
      <c r="D145" s="216" t="s">
        <v>1</v>
      </c>
      <c r="E145" s="216" t="s">
        <v>102</v>
      </c>
      <c r="F145" s="216" t="s">
        <v>59</v>
      </c>
      <c r="G145" s="216" t="s">
        <v>0</v>
      </c>
      <c r="O145" s="206"/>
      <c r="P145" s="206"/>
      <c r="Q145" s="206"/>
      <c r="R145" s="206"/>
      <c r="S145" s="206"/>
      <c r="T145" s="206"/>
      <c r="U145" s="206"/>
      <c r="V145" s="206"/>
      <c r="W145" s="206"/>
      <c r="X145" s="206"/>
      <c r="Y145" s="206"/>
      <c r="Z145" s="206"/>
      <c r="AA145" s="206"/>
      <c r="AB145" s="206"/>
      <c r="AC145" s="206"/>
      <c r="AD145" s="206"/>
      <c r="AE145" s="206"/>
      <c r="AF145" s="206"/>
      <c r="AG145" s="206"/>
      <c r="AH145" s="206"/>
      <c r="AI145" s="206"/>
      <c r="AJ145" s="206"/>
      <c r="AK145" s="206"/>
      <c r="AL145" s="206"/>
      <c r="AM145" s="206"/>
      <c r="AN145" s="206"/>
      <c r="AO145" s="206"/>
      <c r="AP145" s="206"/>
      <c r="AQ145" s="206"/>
      <c r="AR145" s="206"/>
      <c r="AS145" s="206"/>
      <c r="AT145" s="206"/>
      <c r="AU145" s="206"/>
      <c r="AV145" s="206"/>
      <c r="AW145" s="206"/>
      <c r="AX145" s="206"/>
      <c r="AY145" s="206"/>
      <c r="AZ145" s="206"/>
      <c r="BA145" s="206"/>
      <c r="BB145" s="206"/>
      <c r="BC145" s="206"/>
    </row>
    <row r="146" spans="2:55" ht="12" thickBot="1" x14ac:dyDescent="0.25">
      <c r="B146" s="220"/>
      <c r="C146" s="217"/>
      <c r="D146" s="217"/>
      <c r="E146" s="217"/>
      <c r="F146" s="217"/>
      <c r="G146" s="217"/>
      <c r="O146" s="206"/>
      <c r="P146" s="206"/>
      <c r="Q146" s="206"/>
      <c r="R146" s="206"/>
      <c r="S146" s="206"/>
      <c r="T146" s="206"/>
      <c r="U146" s="206"/>
      <c r="V146" s="206"/>
      <c r="W146" s="206"/>
      <c r="X146" s="206"/>
      <c r="Y146" s="206"/>
      <c r="Z146" s="206"/>
      <c r="AA146" s="206"/>
      <c r="AB146" s="206"/>
      <c r="AC146" s="206"/>
      <c r="AD146" s="206"/>
      <c r="AE146" s="206"/>
      <c r="AF146" s="206"/>
      <c r="AG146" s="206"/>
      <c r="AH146" s="206"/>
      <c r="AI146" s="206"/>
      <c r="AJ146" s="206"/>
      <c r="AK146" s="206"/>
      <c r="AL146" s="206"/>
      <c r="AM146" s="206"/>
      <c r="AN146" s="206"/>
      <c r="AO146" s="206"/>
      <c r="AP146" s="206"/>
      <c r="AQ146" s="206"/>
      <c r="AR146" s="206"/>
      <c r="AS146" s="206"/>
      <c r="AT146" s="206"/>
      <c r="AU146" s="206"/>
      <c r="AV146" s="206"/>
      <c r="AW146" s="206"/>
      <c r="AX146" s="206"/>
      <c r="AY146" s="206"/>
      <c r="AZ146" s="206"/>
      <c r="BA146" s="206"/>
      <c r="BB146" s="206"/>
      <c r="BC146" s="206"/>
    </row>
    <row r="147" spans="2:55" ht="15.75" thickBot="1" x14ac:dyDescent="0.25">
      <c r="B147" s="147" t="s">
        <v>2</v>
      </c>
      <c r="C147" s="159">
        <f>'Distribution 1 Year'!E7</f>
        <v>-2.0410550911345847E-6</v>
      </c>
      <c r="D147" s="159">
        <f>Commodity!E7</f>
        <v>-9.962911711683308E-7</v>
      </c>
      <c r="E147" s="160">
        <f>'Total PPP'!E7</f>
        <v>-0.16587900190299107</v>
      </c>
      <c r="F147" s="159">
        <f>CTC!E7</f>
        <v>-1.1021257177108542E-6</v>
      </c>
      <c r="G147" s="160">
        <f>LGC!E7</f>
        <v>0</v>
      </c>
      <c r="O147" s="206"/>
      <c r="P147" s="206"/>
      <c r="Q147" s="206"/>
      <c r="R147" s="206"/>
      <c r="S147" s="206"/>
      <c r="T147" s="206"/>
      <c r="U147" s="206"/>
      <c r="V147" s="206"/>
      <c r="W147" s="206"/>
      <c r="X147" s="206"/>
      <c r="Y147" s="206"/>
      <c r="Z147" s="206"/>
      <c r="AA147" s="206"/>
      <c r="AB147" s="206"/>
      <c r="AC147" s="206"/>
      <c r="AD147" s="206"/>
      <c r="AE147" s="206"/>
      <c r="AF147" s="206"/>
      <c r="AG147" s="206"/>
      <c r="AH147" s="206"/>
      <c r="AI147" s="206"/>
      <c r="AJ147" s="206"/>
      <c r="AK147" s="206"/>
      <c r="AL147" s="206"/>
      <c r="AM147" s="206"/>
      <c r="AN147" s="206"/>
      <c r="AO147" s="206"/>
      <c r="AP147" s="206"/>
      <c r="AQ147" s="206"/>
      <c r="AR147" s="206"/>
      <c r="AS147" s="206"/>
      <c r="AT147" s="206"/>
      <c r="AU147" s="206"/>
      <c r="AV147" s="206"/>
      <c r="AW147" s="206"/>
      <c r="AX147" s="206"/>
      <c r="AY147" s="206"/>
      <c r="AZ147" s="206"/>
      <c r="BA147" s="206"/>
      <c r="BB147" s="206"/>
      <c r="BC147" s="206"/>
    </row>
    <row r="148" spans="2:55" ht="15.75" thickBot="1" x14ac:dyDescent="0.25">
      <c r="B148" s="118" t="s">
        <v>5</v>
      </c>
      <c r="C148" s="159">
        <f>'Distribution 1 Year'!E8</f>
        <v>-5.922949092272845E-3</v>
      </c>
      <c r="D148" s="159">
        <f>Commodity!E8</f>
        <v>-5.1858207968091072E-3</v>
      </c>
      <c r="E148" s="160">
        <f>'Total PPP'!E8</f>
        <v>0.1293340400398317</v>
      </c>
      <c r="F148" s="159">
        <f>CTC!E8</f>
        <v>-5.7399410447307245E-3</v>
      </c>
      <c r="G148" s="160">
        <f>LGC!E8</f>
        <v>0</v>
      </c>
      <c r="O148" s="206"/>
      <c r="P148" s="206"/>
      <c r="Q148" s="206"/>
      <c r="R148" s="206"/>
      <c r="S148" s="206"/>
      <c r="T148" s="206"/>
      <c r="U148" s="206"/>
      <c r="V148" s="206"/>
      <c r="W148" s="206"/>
      <c r="X148" s="206"/>
      <c r="Y148" s="206"/>
      <c r="Z148" s="206"/>
      <c r="AA148" s="206"/>
      <c r="AB148" s="206"/>
      <c r="AC148" s="206"/>
      <c r="AD148" s="206"/>
      <c r="AE148" s="206"/>
      <c r="AF148" s="206"/>
      <c r="AG148" s="206"/>
      <c r="AH148" s="206"/>
      <c r="AI148" s="206"/>
      <c r="AJ148" s="206"/>
      <c r="AK148" s="206"/>
      <c r="AL148" s="206"/>
      <c r="AM148" s="206"/>
      <c r="AN148" s="206"/>
      <c r="AO148" s="206"/>
      <c r="AP148" s="206"/>
      <c r="AQ148" s="206"/>
      <c r="AR148" s="206"/>
      <c r="AS148" s="206"/>
      <c r="AT148" s="206"/>
      <c r="AU148" s="206"/>
      <c r="AV148" s="206"/>
      <c r="AW148" s="206"/>
      <c r="AX148" s="206"/>
      <c r="AY148" s="206"/>
      <c r="AZ148" s="206"/>
      <c r="BA148" s="206"/>
      <c r="BB148" s="206"/>
      <c r="BC148" s="206"/>
    </row>
    <row r="149" spans="2:55" ht="15.75" thickBot="1" x14ac:dyDescent="0.25">
      <c r="B149" s="118" t="s">
        <v>11</v>
      </c>
      <c r="C149" s="159">
        <f>'Distribution 1 Year'!E9</f>
        <v>-3.4044083478743221E-2</v>
      </c>
      <c r="D149" s="159">
        <f>Commodity!E9</f>
        <v>-4.0444479035284663E-2</v>
      </c>
      <c r="E149" s="160">
        <f>'Total PPP'!E9</f>
        <v>9.0378400757412936E-2</v>
      </c>
      <c r="F149" s="159">
        <f>CTC!E9</f>
        <v>-4.007816959577732E-2</v>
      </c>
      <c r="G149" s="160">
        <f>LGC!E9</f>
        <v>0</v>
      </c>
      <c r="O149" s="206"/>
      <c r="P149" s="206"/>
      <c r="Q149" s="206"/>
      <c r="R149" s="206"/>
      <c r="S149" s="206"/>
      <c r="T149" s="206"/>
      <c r="U149" s="206"/>
      <c r="V149" s="206"/>
      <c r="W149" s="206"/>
      <c r="X149" s="206"/>
      <c r="Y149" s="206"/>
      <c r="Z149" s="206"/>
      <c r="AA149" s="206"/>
      <c r="AB149" s="206"/>
      <c r="AC149" s="206"/>
      <c r="AD149" s="206"/>
      <c r="AE149" s="206"/>
      <c r="AF149" s="206"/>
      <c r="AG149" s="206"/>
      <c r="AH149" s="206"/>
      <c r="AI149" s="206"/>
      <c r="AJ149" s="206"/>
      <c r="AK149" s="206"/>
      <c r="AL149" s="206"/>
      <c r="AM149" s="206"/>
      <c r="AN149" s="206"/>
      <c r="AO149" s="206"/>
      <c r="AP149" s="206"/>
      <c r="AQ149" s="206"/>
      <c r="AR149" s="206"/>
      <c r="AS149" s="206"/>
      <c r="AT149" s="206"/>
      <c r="AU149" s="206"/>
      <c r="AV149" s="206"/>
      <c r="AW149" s="206"/>
      <c r="AX149" s="206"/>
      <c r="AY149" s="206"/>
      <c r="AZ149" s="206"/>
      <c r="BA149" s="206"/>
      <c r="BB149" s="206"/>
      <c r="BC149" s="206"/>
    </row>
    <row r="150" spans="2:55" ht="15.75" thickBot="1" x14ac:dyDescent="0.25">
      <c r="B150" s="118" t="s">
        <v>16</v>
      </c>
      <c r="C150" s="159">
        <f>'Distribution 1 Year'!E10</f>
        <v>-2.3311654466914044E-3</v>
      </c>
      <c r="D150" s="159">
        <f>Commodity!E10</f>
        <v>-2.7422573506287215E-3</v>
      </c>
      <c r="E150" s="160">
        <f>'Total PPP'!E10</f>
        <v>0.23317203596043545</v>
      </c>
      <c r="F150" s="159">
        <f>CTC!E10</f>
        <v>-2.9598503358955219E-3</v>
      </c>
      <c r="G150" s="160">
        <f>LGC!E10</f>
        <v>0</v>
      </c>
      <c r="O150" s="206"/>
      <c r="P150" s="206"/>
      <c r="Q150" s="206"/>
      <c r="R150" s="206"/>
      <c r="S150" s="206"/>
      <c r="T150" s="206"/>
      <c r="U150" s="206"/>
      <c r="V150" s="206"/>
      <c r="W150" s="206"/>
      <c r="X150" s="206"/>
      <c r="Y150" s="206"/>
      <c r="Z150" s="206"/>
      <c r="AA150" s="206"/>
      <c r="AB150" s="206"/>
      <c r="AC150" s="206"/>
      <c r="AD150" s="206"/>
      <c r="AE150" s="206"/>
      <c r="AF150" s="206"/>
      <c r="AG150" s="206"/>
      <c r="AH150" s="206"/>
      <c r="AI150" s="206"/>
      <c r="AJ150" s="206"/>
      <c r="AK150" s="206"/>
      <c r="AL150" s="206"/>
      <c r="AM150" s="206"/>
      <c r="AN150" s="206"/>
      <c r="AO150" s="206"/>
      <c r="AP150" s="206"/>
      <c r="AQ150" s="206"/>
      <c r="AR150" s="206"/>
      <c r="AS150" s="206"/>
      <c r="AT150" s="206"/>
      <c r="AU150" s="206"/>
      <c r="AV150" s="206"/>
      <c r="AW150" s="206"/>
      <c r="AX150" s="206"/>
      <c r="AY150" s="206"/>
      <c r="AZ150" s="206"/>
      <c r="BA150" s="206"/>
      <c r="BB150" s="206"/>
      <c r="BC150" s="206"/>
    </row>
    <row r="151" spans="2:55" ht="15.75" thickBot="1" x14ac:dyDescent="0.25">
      <c r="B151" s="118" t="s">
        <v>12</v>
      </c>
      <c r="C151" s="159">
        <f>'Distribution 1 Year'!E11</f>
        <v>-1.1664986774124335E-2</v>
      </c>
      <c r="D151" s="159">
        <f>Commodity!E11</f>
        <v>-5.0400389858445051E-3</v>
      </c>
      <c r="E151" s="160">
        <f>'Total PPP'!E11</f>
        <v>-0.31210732376485661</v>
      </c>
      <c r="F151" s="159">
        <f>CTC!E11</f>
        <v>-6.939636145744392E-16</v>
      </c>
      <c r="G151" s="160">
        <f>LGC!E11</f>
        <v>0</v>
      </c>
      <c r="O151" s="206"/>
      <c r="P151" s="206"/>
      <c r="Q151" s="206"/>
      <c r="R151" s="206"/>
      <c r="S151" s="206"/>
      <c r="T151" s="206"/>
      <c r="U151" s="206"/>
      <c r="V151" s="206"/>
      <c r="W151" s="206"/>
      <c r="X151" s="206"/>
      <c r="Y151" s="206"/>
      <c r="Z151" s="206"/>
      <c r="AA151" s="206"/>
      <c r="AB151" s="206"/>
      <c r="AC151" s="206"/>
      <c r="AD151" s="206"/>
      <c r="AE151" s="206"/>
      <c r="AF151" s="206"/>
      <c r="AG151" s="206"/>
      <c r="AH151" s="206"/>
      <c r="AI151" s="206"/>
      <c r="AJ151" s="206"/>
      <c r="AK151" s="206"/>
      <c r="AL151" s="206"/>
      <c r="AM151" s="206"/>
      <c r="AN151" s="206"/>
      <c r="AO151" s="206"/>
      <c r="AP151" s="206"/>
      <c r="AQ151" s="206"/>
      <c r="AR151" s="206"/>
      <c r="AS151" s="206"/>
      <c r="AT151" s="206"/>
      <c r="AU151" s="206"/>
      <c r="AV151" s="206"/>
      <c r="AW151" s="206"/>
      <c r="AX151" s="206"/>
      <c r="AY151" s="206"/>
      <c r="AZ151" s="206"/>
      <c r="BA151" s="206"/>
      <c r="BB151" s="206"/>
      <c r="BC151" s="206"/>
    </row>
    <row r="152" spans="2:55" ht="15.75" thickBot="1" x14ac:dyDescent="0.25">
      <c r="B152" s="118" t="s">
        <v>147</v>
      </c>
      <c r="C152" s="159" t="s">
        <v>19</v>
      </c>
      <c r="D152" s="159" t="s">
        <v>19</v>
      </c>
      <c r="E152" s="159" t="s">
        <v>19</v>
      </c>
      <c r="F152" s="159" t="s">
        <v>19</v>
      </c>
      <c r="G152" s="159" t="s">
        <v>19</v>
      </c>
      <c r="O152" s="206"/>
      <c r="P152" s="206"/>
      <c r="Q152" s="206"/>
      <c r="R152" s="206"/>
      <c r="S152" s="206"/>
      <c r="T152" s="206"/>
      <c r="U152" s="206"/>
      <c r="V152" s="206"/>
      <c r="W152" s="206"/>
      <c r="X152" s="206"/>
      <c r="Y152" s="206"/>
      <c r="Z152" s="206"/>
      <c r="AA152" s="206"/>
      <c r="AB152" s="206"/>
      <c r="AC152" s="206"/>
      <c r="AD152" s="206"/>
      <c r="AE152" s="206"/>
      <c r="AF152" s="206"/>
      <c r="AG152" s="206"/>
      <c r="AH152" s="206"/>
      <c r="AI152" s="206"/>
      <c r="AJ152" s="206"/>
      <c r="AK152" s="206"/>
      <c r="AL152" s="206"/>
      <c r="AM152" s="206"/>
      <c r="AN152" s="206"/>
      <c r="AO152" s="206"/>
      <c r="AP152" s="206"/>
      <c r="AQ152" s="206"/>
      <c r="AR152" s="206"/>
      <c r="AS152" s="206"/>
      <c r="AT152" s="206"/>
      <c r="AU152" s="206"/>
      <c r="AV152" s="206"/>
      <c r="AW152" s="206"/>
      <c r="AX152" s="206"/>
      <c r="AY152" s="206"/>
      <c r="AZ152" s="206"/>
      <c r="BA152" s="206"/>
      <c r="BB152" s="206"/>
      <c r="BC152" s="206"/>
    </row>
    <row r="153" spans="2:55" ht="43.5" thickBot="1" x14ac:dyDescent="0.25">
      <c r="B153" s="118" t="s">
        <v>97</v>
      </c>
      <c r="C153" s="204">
        <f>1474246782/4021647846</f>
        <v>0.36657779061046114</v>
      </c>
      <c r="D153" s="204">
        <f>1445311820/4021647846</f>
        <v>0.35938298810462282</v>
      </c>
      <c r="E153" s="204">
        <f>256503670/4021647846</f>
        <v>6.3780738598264622E-2</v>
      </c>
      <c r="F153" s="204">
        <f>16024871/4021647846</f>
        <v>3.9846529615810622E-3</v>
      </c>
      <c r="G153" s="204">
        <f>180113274/4021647846</f>
        <v>4.4785938723884977E-2</v>
      </c>
      <c r="O153" s="206"/>
      <c r="P153" s="206"/>
      <c r="Q153" s="206"/>
      <c r="R153" s="206"/>
      <c r="S153" s="206"/>
      <c r="T153" s="206"/>
      <c r="U153" s="206"/>
      <c r="V153" s="206"/>
      <c r="W153" s="206"/>
      <c r="X153" s="206"/>
      <c r="Y153" s="206"/>
      <c r="Z153" s="206"/>
      <c r="AA153" s="206"/>
      <c r="AB153" s="206"/>
      <c r="AC153" s="206"/>
      <c r="AD153" s="206"/>
      <c r="AE153" s="206"/>
      <c r="AF153" s="206"/>
      <c r="AG153" s="206"/>
      <c r="AH153" s="206"/>
      <c r="AI153" s="206"/>
      <c r="AJ153" s="206"/>
      <c r="AK153" s="206"/>
      <c r="AL153" s="206"/>
      <c r="AM153" s="206"/>
      <c r="AN153" s="206"/>
      <c r="AO153" s="206"/>
      <c r="AP153" s="206"/>
      <c r="AQ153" s="206"/>
      <c r="AR153" s="206"/>
      <c r="AS153" s="206"/>
      <c r="AT153" s="206"/>
      <c r="AU153" s="206"/>
      <c r="AV153" s="206"/>
      <c r="AW153" s="206"/>
      <c r="AX153" s="206"/>
      <c r="AY153" s="206"/>
      <c r="AZ153" s="206"/>
      <c r="BA153" s="206"/>
      <c r="BB153" s="206"/>
      <c r="BC153" s="206"/>
    </row>
    <row r="154" spans="2:55" x14ac:dyDescent="0.2">
      <c r="O154" s="206"/>
      <c r="P154" s="206"/>
      <c r="Q154" s="206"/>
      <c r="R154" s="206"/>
      <c r="S154" s="206"/>
      <c r="T154" s="206"/>
      <c r="U154" s="206"/>
      <c r="V154" s="206"/>
      <c r="W154" s="206"/>
      <c r="X154" s="206"/>
      <c r="Y154" s="206"/>
      <c r="Z154" s="206"/>
      <c r="AA154" s="206"/>
      <c r="AB154" s="206"/>
      <c r="AC154" s="206"/>
      <c r="AD154" s="206"/>
      <c r="AE154" s="206"/>
      <c r="AF154" s="206"/>
      <c r="AG154" s="206"/>
      <c r="AH154" s="206"/>
      <c r="AI154" s="206"/>
      <c r="AJ154" s="206"/>
      <c r="AK154" s="206"/>
      <c r="AL154" s="206"/>
      <c r="AM154" s="206"/>
      <c r="AN154" s="206"/>
      <c r="AO154" s="206"/>
      <c r="AP154" s="206"/>
      <c r="AQ154" s="206"/>
      <c r="AR154" s="206"/>
      <c r="AS154" s="206"/>
      <c r="AT154" s="206"/>
      <c r="AU154" s="206"/>
      <c r="AV154" s="206"/>
      <c r="AW154" s="206"/>
      <c r="AX154" s="206"/>
      <c r="AY154" s="206"/>
      <c r="AZ154" s="206"/>
      <c r="BA154" s="206"/>
      <c r="BB154" s="206"/>
      <c r="BC154" s="206"/>
    </row>
    <row r="155" spans="2:55" x14ac:dyDescent="0.2">
      <c r="O155" s="206"/>
      <c r="P155" s="206"/>
      <c r="Q155" s="206"/>
      <c r="R155" s="206"/>
      <c r="S155" s="206"/>
      <c r="T155" s="206"/>
      <c r="U155" s="206"/>
      <c r="V155" s="206"/>
      <c r="W155" s="206"/>
      <c r="X155" s="206"/>
      <c r="Y155" s="206"/>
      <c r="Z155" s="206"/>
      <c r="AA155" s="206"/>
      <c r="AB155" s="206"/>
      <c r="AC155" s="206"/>
      <c r="AD155" s="206"/>
      <c r="AE155" s="206"/>
      <c r="AF155" s="206"/>
      <c r="AG155" s="206"/>
      <c r="AH155" s="206"/>
      <c r="AI155" s="206"/>
      <c r="AJ155" s="206"/>
      <c r="AK155" s="206"/>
      <c r="AL155" s="206"/>
      <c r="AM155" s="206"/>
      <c r="AN155" s="206"/>
      <c r="AO155" s="206"/>
      <c r="AP155" s="206"/>
      <c r="AQ155" s="206"/>
      <c r="AR155" s="206"/>
      <c r="AS155" s="206"/>
      <c r="AT155" s="206"/>
      <c r="AU155" s="206"/>
      <c r="AV155" s="206"/>
      <c r="AW155" s="206"/>
      <c r="AX155" s="206"/>
      <c r="AY155" s="206"/>
      <c r="AZ155" s="206"/>
      <c r="BA155" s="206"/>
      <c r="BB155" s="206"/>
      <c r="BC155" s="206"/>
    </row>
    <row r="156" spans="2:55" ht="15.75" x14ac:dyDescent="0.25">
      <c r="B156" s="129"/>
      <c r="C156" s="129"/>
      <c r="D156" s="129"/>
      <c r="E156" s="129"/>
      <c r="F156" s="129"/>
      <c r="G156" s="129"/>
      <c r="H156" s="129"/>
      <c r="I156" s="129"/>
      <c r="O156" s="206"/>
      <c r="P156" s="206"/>
      <c r="Q156" s="206"/>
      <c r="R156" s="206"/>
      <c r="S156" s="206"/>
      <c r="T156" s="206"/>
      <c r="U156" s="206"/>
      <c r="V156" s="206"/>
      <c r="W156" s="206"/>
      <c r="X156" s="206"/>
      <c r="Y156" s="206"/>
      <c r="Z156" s="206"/>
      <c r="AA156" s="206"/>
      <c r="AB156" s="206"/>
      <c r="AC156" s="206"/>
      <c r="AD156" s="206"/>
      <c r="AE156" s="206"/>
      <c r="AF156" s="206"/>
      <c r="AG156" s="206"/>
      <c r="AH156" s="206"/>
      <c r="AI156" s="206"/>
      <c r="AJ156" s="206"/>
      <c r="AK156" s="206"/>
      <c r="AL156" s="206"/>
      <c r="AM156" s="206"/>
      <c r="AN156" s="206"/>
      <c r="AO156" s="206"/>
      <c r="AP156" s="206"/>
      <c r="AQ156" s="206"/>
      <c r="AR156" s="206"/>
      <c r="AS156" s="206"/>
      <c r="AT156" s="206"/>
      <c r="AU156" s="206"/>
      <c r="AV156" s="206"/>
      <c r="AW156" s="206"/>
      <c r="AX156" s="206"/>
      <c r="AY156" s="206"/>
      <c r="AZ156" s="206"/>
      <c r="BA156" s="206"/>
      <c r="BB156" s="206"/>
      <c r="BC156" s="206"/>
    </row>
    <row r="157" spans="2:55" ht="14.25" x14ac:dyDescent="0.2">
      <c r="B157" s="124"/>
      <c r="C157" s="125"/>
      <c r="D157" s="125"/>
      <c r="E157" s="125"/>
      <c r="F157" s="125"/>
      <c r="G157" s="125"/>
      <c r="H157" s="125"/>
      <c r="I157" s="125"/>
      <c r="O157" s="206"/>
      <c r="P157" s="206"/>
      <c r="Q157" s="206"/>
      <c r="R157" s="206"/>
      <c r="S157" s="206"/>
      <c r="T157" s="206"/>
      <c r="U157" s="206"/>
      <c r="V157" s="206"/>
      <c r="W157" s="206"/>
      <c r="X157" s="206"/>
      <c r="Y157" s="206"/>
      <c r="Z157" s="206"/>
      <c r="AA157" s="206"/>
      <c r="AB157" s="206"/>
      <c r="AC157" s="206"/>
      <c r="AD157" s="206"/>
      <c r="AE157" s="206"/>
      <c r="AF157" s="206"/>
      <c r="AG157" s="206"/>
      <c r="AH157" s="206"/>
      <c r="AI157" s="206"/>
      <c r="AJ157" s="206"/>
      <c r="AK157" s="206"/>
      <c r="AL157" s="206"/>
      <c r="AM157" s="206"/>
      <c r="AN157" s="206"/>
      <c r="AO157" s="206"/>
      <c r="AP157" s="206"/>
      <c r="AQ157" s="206"/>
      <c r="AR157" s="206"/>
      <c r="AS157" s="206"/>
      <c r="AT157" s="206"/>
      <c r="AU157" s="206"/>
      <c r="AV157" s="206"/>
      <c r="AW157" s="206"/>
      <c r="AX157" s="206"/>
      <c r="AY157" s="206"/>
      <c r="AZ157" s="206"/>
      <c r="BA157" s="206"/>
      <c r="BB157" s="206"/>
      <c r="BC157" s="206"/>
    </row>
    <row r="158" spans="2:55" ht="16.5" thickBot="1" x14ac:dyDescent="0.3">
      <c r="B158" s="218" t="s">
        <v>150</v>
      </c>
      <c r="C158" s="218"/>
      <c r="D158" s="218"/>
      <c r="E158" s="218"/>
      <c r="F158" s="138"/>
      <c r="G158" s="138"/>
      <c r="H158" s="130"/>
      <c r="O158" s="206"/>
      <c r="P158" s="206"/>
      <c r="Q158" s="206"/>
      <c r="R158" s="206"/>
      <c r="S158" s="206"/>
      <c r="T158" s="206"/>
      <c r="U158" s="206"/>
      <c r="V158" s="206"/>
      <c r="W158" s="206"/>
      <c r="X158" s="206"/>
      <c r="Y158" s="206"/>
      <c r="Z158" s="206"/>
      <c r="AA158" s="206"/>
      <c r="AB158" s="206"/>
      <c r="AC158" s="206"/>
      <c r="AD158" s="206"/>
      <c r="AE158" s="206"/>
      <c r="AF158" s="206"/>
      <c r="AG158" s="206"/>
      <c r="AH158" s="206"/>
      <c r="AI158" s="206"/>
      <c r="AJ158" s="206"/>
      <c r="AK158" s="206"/>
      <c r="AL158" s="206"/>
      <c r="AM158" s="206"/>
      <c r="AN158" s="206"/>
      <c r="AO158" s="206"/>
      <c r="AP158" s="206"/>
      <c r="AQ158" s="206"/>
      <c r="AR158" s="206"/>
      <c r="AS158" s="206"/>
      <c r="AT158" s="206"/>
      <c r="AU158" s="206"/>
      <c r="AV158" s="206"/>
      <c r="AW158" s="206"/>
      <c r="AX158" s="206"/>
      <c r="AY158" s="206"/>
      <c r="AZ158" s="206"/>
      <c r="BA158" s="206"/>
      <c r="BB158" s="206"/>
      <c r="BC158" s="206"/>
    </row>
    <row r="159" spans="2:55" ht="25.5" x14ac:dyDescent="0.2">
      <c r="B159" s="216"/>
      <c r="C159" s="221" t="s">
        <v>87</v>
      </c>
      <c r="D159" s="65" t="s">
        <v>88</v>
      </c>
      <c r="E159" s="65" t="s">
        <v>84</v>
      </c>
      <c r="F159" s="139"/>
      <c r="G159" s="120"/>
      <c r="H159" s="120"/>
      <c r="O159" s="206"/>
      <c r="P159" s="206"/>
      <c r="Q159" s="206"/>
      <c r="R159" s="206"/>
      <c r="S159" s="206"/>
      <c r="T159" s="206"/>
      <c r="U159" s="206"/>
      <c r="V159" s="206"/>
      <c r="W159" s="206"/>
      <c r="X159" s="206"/>
      <c r="Y159" s="206"/>
      <c r="Z159" s="206"/>
      <c r="AA159" s="206"/>
      <c r="AB159" s="206"/>
      <c r="AC159" s="206"/>
      <c r="AD159" s="206"/>
      <c r="AE159" s="206"/>
      <c r="AF159" s="206"/>
      <c r="AG159" s="206"/>
      <c r="AH159" s="206"/>
      <c r="AI159" s="206"/>
      <c r="AJ159" s="206"/>
      <c r="AK159" s="206"/>
      <c r="AL159" s="206"/>
      <c r="AM159" s="206"/>
      <c r="AN159" s="206"/>
      <c r="AO159" s="206"/>
      <c r="AP159" s="206"/>
      <c r="AQ159" s="206"/>
      <c r="AR159" s="206"/>
      <c r="AS159" s="206"/>
      <c r="AT159" s="206"/>
      <c r="AU159" s="206"/>
      <c r="AV159" s="206"/>
      <c r="AW159" s="206"/>
      <c r="AX159" s="206"/>
      <c r="AY159" s="206"/>
      <c r="AZ159" s="206"/>
      <c r="BA159" s="206"/>
      <c r="BB159" s="206"/>
      <c r="BC159" s="206"/>
    </row>
    <row r="160" spans="2:55" ht="13.5" thickBot="1" x14ac:dyDescent="0.25">
      <c r="B160" s="217"/>
      <c r="C160" s="222"/>
      <c r="D160" s="66" t="s">
        <v>89</v>
      </c>
      <c r="E160" s="66" t="s">
        <v>82</v>
      </c>
      <c r="O160" s="206"/>
      <c r="P160" s="206"/>
      <c r="Q160" s="206"/>
      <c r="R160" s="206"/>
      <c r="S160" s="206"/>
      <c r="T160" s="206"/>
      <c r="U160" s="206"/>
      <c r="V160" s="206"/>
      <c r="W160" s="206"/>
      <c r="X160" s="206"/>
      <c r="Y160" s="206"/>
      <c r="Z160" s="206"/>
      <c r="AA160" s="206"/>
      <c r="AB160" s="206"/>
      <c r="AC160" s="206"/>
      <c r="AD160" s="206"/>
      <c r="AE160" s="206"/>
      <c r="AF160" s="206"/>
      <c r="AG160" s="206"/>
      <c r="AH160" s="206"/>
      <c r="AI160" s="206"/>
      <c r="AJ160" s="206"/>
      <c r="AK160" s="206"/>
      <c r="AL160" s="206"/>
      <c r="AM160" s="206"/>
      <c r="AN160" s="206"/>
      <c r="AO160" s="206"/>
      <c r="AP160" s="206"/>
      <c r="AQ160" s="206"/>
      <c r="AR160" s="206"/>
      <c r="AS160" s="206"/>
      <c r="AT160" s="206"/>
      <c r="AU160" s="206"/>
      <c r="AV160" s="206"/>
      <c r="AW160" s="206"/>
      <c r="AX160" s="206"/>
      <c r="AY160" s="206"/>
      <c r="AZ160" s="206"/>
      <c r="BA160" s="206"/>
      <c r="BB160" s="206"/>
      <c r="BC160" s="206"/>
    </row>
    <row r="161" spans="2:55" ht="15.75" thickBot="1" x14ac:dyDescent="0.25">
      <c r="B161" s="121" t="s">
        <v>2</v>
      </c>
      <c r="C161" s="173">
        <f>'[3]Current PPP - Calculation (NEW)'!$F$250</f>
        <v>0</v>
      </c>
      <c r="D161" s="173">
        <f>'[3]Updated PPP - Calculation (NEW)'!$F$255</f>
        <v>0</v>
      </c>
      <c r="E161" s="140">
        <v>0</v>
      </c>
      <c r="O161" s="206"/>
      <c r="P161" s="206"/>
      <c r="Q161" s="206"/>
      <c r="R161" s="206"/>
      <c r="S161" s="206"/>
      <c r="T161" s="206"/>
      <c r="U161" s="206"/>
      <c r="V161" s="206"/>
      <c r="W161" s="206"/>
      <c r="X161" s="206"/>
      <c r="Y161" s="206"/>
      <c r="Z161" s="206"/>
      <c r="AA161" s="206"/>
      <c r="AB161" s="206"/>
      <c r="AC161" s="206"/>
      <c r="AD161" s="206"/>
      <c r="AE161" s="206"/>
      <c r="AF161" s="206"/>
      <c r="AG161" s="206"/>
      <c r="AH161" s="206"/>
      <c r="AI161" s="206"/>
      <c r="AJ161" s="206"/>
      <c r="AK161" s="206"/>
      <c r="AL161" s="206"/>
      <c r="AM161" s="206"/>
      <c r="AN161" s="206"/>
      <c r="AO161" s="206"/>
      <c r="AP161" s="206"/>
      <c r="AQ161" s="206"/>
      <c r="AR161" s="206"/>
      <c r="AS161" s="206"/>
      <c r="AT161" s="206"/>
      <c r="AU161" s="206"/>
      <c r="AV161" s="206"/>
      <c r="AW161" s="206"/>
      <c r="AX161" s="206"/>
      <c r="AY161" s="206"/>
      <c r="AZ161" s="206"/>
      <c r="BA161" s="206"/>
      <c r="BB161" s="206"/>
      <c r="BC161" s="206"/>
    </row>
    <row r="162" spans="2:55" ht="15.75" thickBot="1" x14ac:dyDescent="0.25">
      <c r="B162" s="121" t="s">
        <v>5</v>
      </c>
      <c r="C162" s="173">
        <f>'[3]Current PPP - Calculation (NEW)'!$F$252</f>
        <v>0</v>
      </c>
      <c r="D162" s="173">
        <f>'[3]Updated PPP - Calculation (NEW)'!$F$257</f>
        <v>0</v>
      </c>
      <c r="E162" s="140">
        <v>0</v>
      </c>
      <c r="O162" s="206"/>
      <c r="P162" s="206"/>
      <c r="Q162" s="206"/>
      <c r="R162" s="206"/>
      <c r="S162" s="206"/>
      <c r="T162" s="206"/>
      <c r="U162" s="206"/>
      <c r="V162" s="206"/>
      <c r="W162" s="206"/>
      <c r="X162" s="206"/>
      <c r="Y162" s="206"/>
      <c r="Z162" s="206"/>
      <c r="AA162" s="206"/>
      <c r="AB162" s="206"/>
      <c r="AC162" s="206"/>
      <c r="AD162" s="206"/>
      <c r="AE162" s="206"/>
      <c r="AF162" s="206"/>
      <c r="AG162" s="206"/>
      <c r="AH162" s="206"/>
      <c r="AI162" s="206"/>
      <c r="AJ162" s="206"/>
      <c r="AK162" s="206"/>
      <c r="AL162" s="206"/>
      <c r="AM162" s="206"/>
      <c r="AN162" s="206"/>
      <c r="AO162" s="206"/>
      <c r="AP162" s="206"/>
      <c r="AQ162" s="206"/>
      <c r="AR162" s="206"/>
      <c r="AS162" s="206"/>
      <c r="AT162" s="206"/>
      <c r="AU162" s="206"/>
      <c r="AV162" s="206"/>
      <c r="AW162" s="206"/>
      <c r="AX162" s="206"/>
      <c r="AY162" s="206"/>
      <c r="AZ162" s="206"/>
      <c r="BA162" s="206"/>
      <c r="BB162" s="206"/>
      <c r="BC162" s="206"/>
    </row>
    <row r="163" spans="2:55" ht="15.75" thickBot="1" x14ac:dyDescent="0.25">
      <c r="B163" s="121" t="s">
        <v>11</v>
      </c>
      <c r="C163" s="173"/>
      <c r="D163" s="173"/>
      <c r="E163" s="140"/>
      <c r="O163" s="206"/>
      <c r="P163" s="206"/>
      <c r="Q163" s="206"/>
      <c r="R163" s="206"/>
      <c r="S163" s="206"/>
      <c r="T163" s="206"/>
      <c r="U163" s="206"/>
      <c r="V163" s="206"/>
      <c r="W163" s="206"/>
      <c r="X163" s="206"/>
      <c r="Y163" s="206"/>
      <c r="Z163" s="206"/>
      <c r="AA163" s="206"/>
      <c r="AB163" s="206"/>
      <c r="AC163" s="206"/>
      <c r="AD163" s="206"/>
      <c r="AE163" s="206"/>
      <c r="AF163" s="206"/>
      <c r="AG163" s="206"/>
      <c r="AH163" s="206"/>
      <c r="AI163" s="206"/>
      <c r="AJ163" s="206"/>
      <c r="AK163" s="206"/>
      <c r="AL163" s="206"/>
      <c r="AM163" s="206"/>
      <c r="AN163" s="206"/>
      <c r="AO163" s="206"/>
      <c r="AP163" s="206"/>
      <c r="AQ163" s="206"/>
      <c r="AR163" s="206"/>
      <c r="AS163" s="206"/>
      <c r="AT163" s="206"/>
      <c r="AU163" s="206"/>
      <c r="AV163" s="206"/>
      <c r="AW163" s="206"/>
      <c r="AX163" s="206"/>
      <c r="AY163" s="206"/>
      <c r="AZ163" s="206"/>
      <c r="BA163" s="206"/>
      <c r="BB163" s="206"/>
      <c r="BC163" s="206"/>
    </row>
    <row r="164" spans="2:55" ht="16.5" thickBot="1" x14ac:dyDescent="0.3">
      <c r="B164" s="176" t="s">
        <v>159</v>
      </c>
      <c r="C164" s="173">
        <f>'[3]Current PPP - Calculation (NEW)'!$F$254</f>
        <v>0</v>
      </c>
      <c r="D164" s="173">
        <f>'[3]Updated PPP - Calculation (NEW)'!$F$259</f>
        <v>0</v>
      </c>
      <c r="E164" s="140">
        <v>0</v>
      </c>
      <c r="F164" t="s">
        <v>132</v>
      </c>
      <c r="O164" s="206"/>
      <c r="P164" s="206"/>
      <c r="Q164" s="206"/>
      <c r="R164" s="206"/>
      <c r="S164" s="206"/>
      <c r="T164" s="206"/>
      <c r="U164" s="206"/>
      <c r="V164" s="206"/>
      <c r="W164" s="206"/>
      <c r="X164" s="206"/>
      <c r="Y164" s="206"/>
      <c r="Z164" s="206"/>
      <c r="AA164" s="206"/>
      <c r="AB164" s="206"/>
      <c r="AC164" s="206"/>
      <c r="AD164" s="206"/>
      <c r="AE164" s="206"/>
      <c r="AF164" s="206"/>
      <c r="AG164" s="206"/>
      <c r="AH164" s="206"/>
      <c r="AI164" s="206"/>
      <c r="AJ164" s="206"/>
      <c r="AK164" s="206"/>
      <c r="AL164" s="206"/>
      <c r="AM164" s="206"/>
      <c r="AN164" s="206"/>
      <c r="AO164" s="206"/>
      <c r="AP164" s="206"/>
      <c r="AQ164" s="206"/>
      <c r="AR164" s="206"/>
      <c r="AS164" s="206"/>
      <c r="AT164" s="206"/>
      <c r="AU164" s="206"/>
      <c r="AV164" s="206"/>
      <c r="AW164" s="206"/>
      <c r="AX164" s="206"/>
      <c r="AY164" s="206"/>
      <c r="AZ164" s="206"/>
      <c r="BA164" s="206"/>
      <c r="BB164" s="206"/>
      <c r="BC164" s="206"/>
    </row>
    <row r="165" spans="2:55" ht="16.5" thickBot="1" x14ac:dyDescent="0.3">
      <c r="B165" s="176" t="s">
        <v>160</v>
      </c>
      <c r="C165" s="174">
        <v>0</v>
      </c>
      <c r="D165" s="174">
        <v>0</v>
      </c>
      <c r="E165" s="140">
        <v>0</v>
      </c>
      <c r="F165" t="s">
        <v>133</v>
      </c>
      <c r="O165" s="206"/>
      <c r="P165" s="206"/>
      <c r="Q165" s="206"/>
      <c r="R165" s="206"/>
      <c r="S165" s="206"/>
      <c r="T165" s="206"/>
      <c r="U165" s="206"/>
      <c r="V165" s="206"/>
      <c r="W165" s="206"/>
      <c r="X165" s="206"/>
      <c r="Y165" s="206"/>
      <c r="Z165" s="206"/>
      <c r="AA165" s="206"/>
      <c r="AB165" s="206"/>
      <c r="AC165" s="206"/>
      <c r="AD165" s="206"/>
      <c r="AE165" s="206"/>
      <c r="AF165" s="206"/>
      <c r="AG165" s="206"/>
      <c r="AH165" s="206"/>
      <c r="AI165" s="206"/>
      <c r="AJ165" s="206"/>
      <c r="AK165" s="206"/>
      <c r="AL165" s="206"/>
      <c r="AM165" s="206"/>
      <c r="AN165" s="206"/>
      <c r="AO165" s="206"/>
      <c r="AP165" s="206"/>
      <c r="AQ165" s="206"/>
      <c r="AR165" s="206"/>
      <c r="AS165" s="206"/>
      <c r="AT165" s="206"/>
      <c r="AU165" s="206"/>
      <c r="AV165" s="206"/>
      <c r="AW165" s="206"/>
      <c r="AX165" s="206"/>
      <c r="AY165" s="206"/>
      <c r="AZ165" s="206"/>
      <c r="BA165" s="206"/>
      <c r="BB165" s="206"/>
      <c r="BC165" s="206"/>
    </row>
    <row r="166" spans="2:55" ht="16.5" thickBot="1" x14ac:dyDescent="0.3">
      <c r="B166" s="176" t="s">
        <v>161</v>
      </c>
      <c r="C166" s="173">
        <v>0</v>
      </c>
      <c r="D166" s="173">
        <v>0</v>
      </c>
      <c r="E166" s="140">
        <v>0</v>
      </c>
      <c r="O166" s="206"/>
      <c r="P166" s="206"/>
      <c r="Q166" s="206"/>
      <c r="R166" s="206"/>
      <c r="S166" s="206"/>
      <c r="T166" s="206"/>
      <c r="U166" s="206"/>
      <c r="V166" s="206"/>
      <c r="W166" s="206"/>
      <c r="X166" s="206"/>
      <c r="Y166" s="206"/>
      <c r="Z166" s="206"/>
      <c r="AA166" s="206"/>
      <c r="AB166" s="206"/>
      <c r="AC166" s="206"/>
      <c r="AD166" s="206"/>
      <c r="AE166" s="206"/>
      <c r="AF166" s="206"/>
      <c r="AG166" s="206"/>
      <c r="AH166" s="206"/>
      <c r="AI166" s="206"/>
      <c r="AJ166" s="206"/>
      <c r="AK166" s="206"/>
      <c r="AL166" s="206"/>
      <c r="AM166" s="206"/>
      <c r="AN166" s="206"/>
      <c r="AO166" s="206"/>
      <c r="AP166" s="206"/>
      <c r="AQ166" s="206"/>
      <c r="AR166" s="206"/>
      <c r="AS166" s="206"/>
      <c r="AT166" s="206"/>
      <c r="AU166" s="206"/>
      <c r="AV166" s="206"/>
      <c r="AW166" s="206"/>
      <c r="AX166" s="206"/>
      <c r="AY166" s="206"/>
      <c r="AZ166" s="206"/>
      <c r="BA166" s="206"/>
      <c r="BB166" s="206"/>
      <c r="BC166" s="206"/>
    </row>
    <row r="167" spans="2:55" ht="15.75" thickBot="1" x14ac:dyDescent="0.25">
      <c r="B167" s="121" t="s">
        <v>16</v>
      </c>
      <c r="C167" s="173">
        <f>'[3]Current PPP - Calculation (NEW)'!$F$256</f>
        <v>0</v>
      </c>
      <c r="D167" s="173">
        <f>'[3]Updated PPP - Calculation (NEW)'!$F$261</f>
        <v>0</v>
      </c>
      <c r="E167" s="140">
        <v>0</v>
      </c>
      <c r="O167" s="206"/>
      <c r="P167" s="206"/>
      <c r="Q167" s="206"/>
      <c r="R167" s="206"/>
      <c r="S167" s="206"/>
      <c r="T167" s="206"/>
      <c r="U167" s="206"/>
      <c r="V167" s="206"/>
      <c r="W167" s="206"/>
      <c r="X167" s="206"/>
      <c r="Y167" s="206"/>
      <c r="Z167" s="206"/>
      <c r="AA167" s="206"/>
      <c r="AB167" s="206"/>
      <c r="AC167" s="206"/>
      <c r="AD167" s="206"/>
      <c r="AE167" s="206"/>
      <c r="AF167" s="206"/>
      <c r="AG167" s="206"/>
      <c r="AH167" s="206"/>
      <c r="AI167" s="206"/>
      <c r="AJ167" s="206"/>
      <c r="AK167" s="206"/>
      <c r="AL167" s="206"/>
      <c r="AM167" s="206"/>
      <c r="AN167" s="206"/>
      <c r="AO167" s="206"/>
      <c r="AP167" s="206"/>
      <c r="AQ167" s="206"/>
      <c r="AR167" s="206"/>
      <c r="AS167" s="206"/>
      <c r="AT167" s="206"/>
      <c r="AU167" s="206"/>
      <c r="AV167" s="206"/>
      <c r="AW167" s="206"/>
      <c r="AX167" s="206"/>
      <c r="AY167" s="206"/>
      <c r="AZ167" s="206"/>
      <c r="BA167" s="206"/>
      <c r="BB167" s="206"/>
      <c r="BC167" s="206"/>
    </row>
    <row r="168" spans="2:55" ht="15.75" thickBot="1" x14ac:dyDescent="0.25">
      <c r="B168" s="121" t="s">
        <v>12</v>
      </c>
      <c r="C168" s="173">
        <f>'[3]Current PPP - Calculation (NEW)'!$F$258</f>
        <v>0</v>
      </c>
      <c r="D168" s="173">
        <f>'[3]Updated PPP - Calculation (NEW)'!$F$263</f>
        <v>0</v>
      </c>
      <c r="E168" s="140">
        <v>0</v>
      </c>
      <c r="O168" s="206"/>
      <c r="P168" s="206"/>
      <c r="Q168" s="206"/>
      <c r="R168" s="206"/>
      <c r="S168" s="206"/>
      <c r="T168" s="206"/>
      <c r="U168" s="206"/>
      <c r="V168" s="206"/>
      <c r="W168" s="206"/>
      <c r="X168" s="206"/>
      <c r="Y168" s="206"/>
      <c r="Z168" s="206"/>
      <c r="AA168" s="206"/>
      <c r="AB168" s="206"/>
      <c r="AC168" s="206"/>
      <c r="AD168" s="206"/>
      <c r="AE168" s="206"/>
      <c r="AF168" s="206"/>
      <c r="AG168" s="206"/>
      <c r="AH168" s="206"/>
      <c r="AI168" s="206"/>
      <c r="AJ168" s="206"/>
      <c r="AK168" s="206"/>
      <c r="AL168" s="206"/>
      <c r="AM168" s="206"/>
      <c r="AN168" s="206"/>
      <c r="AO168" s="206"/>
      <c r="AP168" s="206"/>
      <c r="AQ168" s="206"/>
      <c r="AR168" s="206"/>
      <c r="AS168" s="206"/>
      <c r="AT168" s="206"/>
      <c r="AU168" s="206"/>
      <c r="AV168" s="206"/>
      <c r="AW168" s="206"/>
      <c r="AX168" s="206"/>
      <c r="AY168" s="206"/>
      <c r="AZ168" s="206"/>
      <c r="BA168" s="206"/>
      <c r="BB168" s="206"/>
      <c r="BC168" s="206"/>
    </row>
    <row r="169" spans="2:55" ht="15.75" thickBot="1" x14ac:dyDescent="0.25">
      <c r="B169" s="121" t="s">
        <v>4</v>
      </c>
      <c r="C169" s="175">
        <f>'[3]Current PPP - Calculation (NEW)'!$F$260</f>
        <v>0</v>
      </c>
      <c r="D169" s="175">
        <f>'[3]Updated PPP - Calculation (NEW)'!$F$265</f>
        <v>0</v>
      </c>
      <c r="E169" s="140">
        <v>0</v>
      </c>
      <c r="O169" s="206"/>
      <c r="P169" s="206"/>
      <c r="Q169" s="206"/>
      <c r="R169" s="206"/>
      <c r="S169" s="206"/>
      <c r="T169" s="206"/>
      <c r="U169" s="206"/>
      <c r="V169" s="206"/>
      <c r="W169" s="206"/>
      <c r="X169" s="206"/>
      <c r="Y169" s="206"/>
      <c r="Z169" s="206"/>
      <c r="AA169" s="206"/>
      <c r="AB169" s="206"/>
      <c r="AC169" s="206"/>
      <c r="AD169" s="206"/>
      <c r="AE169" s="206"/>
      <c r="AF169" s="206"/>
      <c r="AG169" s="206"/>
      <c r="AH169" s="206"/>
      <c r="AI169" s="206"/>
      <c r="AJ169" s="206"/>
      <c r="AK169" s="206"/>
      <c r="AL169" s="206"/>
      <c r="AM169" s="206"/>
      <c r="AN169" s="206"/>
      <c r="AO169" s="206"/>
      <c r="AP169" s="206"/>
      <c r="AQ169" s="206"/>
      <c r="AR169" s="206"/>
      <c r="AS169" s="206"/>
      <c r="AT169" s="206"/>
      <c r="AU169" s="206"/>
      <c r="AV169" s="206"/>
      <c r="AW169" s="206"/>
      <c r="AX169" s="206"/>
      <c r="AY169" s="206"/>
      <c r="AZ169" s="206"/>
      <c r="BA169" s="206"/>
      <c r="BB169" s="206"/>
      <c r="BC169" s="206"/>
    </row>
    <row r="170" spans="2:55" x14ac:dyDescent="0.2">
      <c r="O170" s="206"/>
      <c r="P170" s="206"/>
      <c r="Q170" s="206"/>
      <c r="R170" s="206"/>
      <c r="S170" s="206"/>
      <c r="T170" s="206"/>
      <c r="U170" s="206"/>
      <c r="V170" s="206"/>
      <c r="W170" s="206"/>
      <c r="X170" s="206"/>
      <c r="Y170" s="206"/>
      <c r="Z170" s="206"/>
      <c r="AA170" s="206"/>
      <c r="AB170" s="206"/>
      <c r="AC170" s="206"/>
      <c r="AD170" s="206"/>
      <c r="AE170" s="206"/>
      <c r="AF170" s="206"/>
      <c r="AG170" s="206"/>
      <c r="AH170" s="206"/>
      <c r="AI170" s="206"/>
      <c r="AJ170" s="206"/>
      <c r="AK170" s="206"/>
      <c r="AL170" s="206"/>
      <c r="AM170" s="206"/>
      <c r="AN170" s="206"/>
      <c r="AO170" s="206"/>
      <c r="AP170" s="206"/>
      <c r="AQ170" s="206"/>
      <c r="AR170" s="206"/>
      <c r="AS170" s="206"/>
      <c r="AT170" s="206"/>
      <c r="AU170" s="206"/>
      <c r="AV170" s="206"/>
      <c r="AW170" s="206"/>
      <c r="AX170" s="206"/>
      <c r="AY170" s="206"/>
      <c r="AZ170" s="206"/>
      <c r="BA170" s="206"/>
      <c r="BB170" s="206"/>
      <c r="BC170" s="206"/>
    </row>
    <row r="171" spans="2:55" x14ac:dyDescent="0.2">
      <c r="O171" s="206"/>
      <c r="P171" s="206"/>
      <c r="Q171" s="206"/>
      <c r="R171" s="206"/>
      <c r="S171" s="206"/>
      <c r="T171" s="206"/>
      <c r="U171" s="206"/>
      <c r="V171" s="206"/>
      <c r="W171" s="206"/>
      <c r="X171" s="206"/>
      <c r="Y171" s="206"/>
      <c r="Z171" s="206"/>
      <c r="AA171" s="206"/>
      <c r="AB171" s="206"/>
      <c r="AC171" s="206"/>
      <c r="AD171" s="206"/>
      <c r="AE171" s="206"/>
      <c r="AF171" s="206"/>
      <c r="AG171" s="206"/>
      <c r="AH171" s="206"/>
      <c r="AI171" s="206"/>
      <c r="AJ171" s="206"/>
      <c r="AK171" s="206"/>
      <c r="AL171" s="206"/>
      <c r="AM171" s="206"/>
      <c r="AN171" s="206"/>
      <c r="AO171" s="206"/>
      <c r="AP171" s="206"/>
      <c r="AQ171" s="206"/>
      <c r="AR171" s="206"/>
      <c r="AS171" s="206"/>
      <c r="AT171" s="206"/>
      <c r="AU171" s="206"/>
      <c r="AV171" s="206"/>
      <c r="AW171" s="206"/>
      <c r="AX171" s="206"/>
      <c r="AY171" s="206"/>
      <c r="AZ171" s="206"/>
      <c r="BA171" s="206"/>
      <c r="BB171" s="206"/>
      <c r="BC171" s="206"/>
    </row>
    <row r="172" spans="2:55" ht="16.5" thickBot="1" x14ac:dyDescent="0.3">
      <c r="B172" s="223" t="s">
        <v>184</v>
      </c>
      <c r="C172" s="223"/>
      <c r="D172" s="223"/>
      <c r="E172" s="223"/>
      <c r="O172" s="206"/>
      <c r="P172" s="206"/>
      <c r="Q172" s="206"/>
      <c r="R172" s="206"/>
      <c r="S172" s="206"/>
      <c r="T172" s="206"/>
      <c r="U172" s="206"/>
      <c r="V172" s="206"/>
      <c r="W172" s="206"/>
      <c r="X172" s="206"/>
      <c r="Y172" s="206"/>
      <c r="Z172" s="206"/>
      <c r="AA172" s="206"/>
      <c r="AB172" s="206"/>
      <c r="AC172" s="206"/>
      <c r="AD172" s="206"/>
      <c r="AE172" s="206"/>
      <c r="AF172" s="206"/>
      <c r="AG172" s="206"/>
      <c r="AH172" s="206"/>
      <c r="AI172" s="206"/>
      <c r="AJ172" s="206"/>
      <c r="AK172" s="206"/>
      <c r="AL172" s="206"/>
      <c r="AM172" s="206"/>
      <c r="AN172" s="206"/>
      <c r="AO172" s="206"/>
      <c r="AP172" s="206"/>
      <c r="AQ172" s="206"/>
      <c r="AR172" s="206"/>
      <c r="AS172" s="206"/>
      <c r="AT172" s="206"/>
      <c r="AU172" s="206"/>
      <c r="AV172" s="206"/>
      <c r="AW172" s="206"/>
      <c r="AX172" s="206"/>
      <c r="AY172" s="206"/>
      <c r="AZ172" s="206"/>
      <c r="BA172" s="206"/>
      <c r="BB172" s="206"/>
      <c r="BC172" s="206"/>
    </row>
    <row r="173" spans="2:55" ht="25.5" x14ac:dyDescent="0.2">
      <c r="B173" s="216"/>
      <c r="C173" s="65" t="s">
        <v>81</v>
      </c>
      <c r="D173" s="65" t="s">
        <v>86</v>
      </c>
      <c r="E173" s="65" t="s">
        <v>84</v>
      </c>
      <c r="F173" s="224"/>
      <c r="G173" s="132"/>
      <c r="H173" s="132"/>
      <c r="O173" s="206"/>
      <c r="P173" s="206"/>
      <c r="Q173" s="206"/>
      <c r="R173" s="206"/>
      <c r="S173" s="206"/>
      <c r="T173" s="206"/>
      <c r="U173" s="206"/>
      <c r="V173" s="206"/>
      <c r="W173" s="206"/>
      <c r="X173" s="206"/>
      <c r="Y173" s="206"/>
      <c r="Z173" s="206"/>
      <c r="AA173" s="206"/>
      <c r="AB173" s="206"/>
      <c r="AC173" s="206"/>
      <c r="AD173" s="206"/>
      <c r="AE173" s="206"/>
      <c r="AF173" s="206"/>
      <c r="AG173" s="206"/>
      <c r="AH173" s="206"/>
      <c r="AI173" s="206"/>
      <c r="AJ173" s="206"/>
      <c r="AK173" s="206"/>
      <c r="AL173" s="206"/>
      <c r="AM173" s="206"/>
      <c r="AN173" s="206"/>
      <c r="AO173" s="206"/>
      <c r="AP173" s="206"/>
      <c r="AQ173" s="206"/>
      <c r="AR173" s="206"/>
      <c r="AS173" s="206"/>
      <c r="AT173" s="206"/>
      <c r="AU173" s="206"/>
      <c r="AV173" s="206"/>
      <c r="AW173" s="206"/>
      <c r="AX173" s="206"/>
      <c r="AY173" s="206"/>
      <c r="AZ173" s="206"/>
      <c r="BA173" s="206"/>
      <c r="BB173" s="206"/>
      <c r="BC173" s="206"/>
    </row>
    <row r="174" spans="2:55" ht="13.5" thickBot="1" x14ac:dyDescent="0.25">
      <c r="B174" s="217"/>
      <c r="C174" s="66" t="s">
        <v>82</v>
      </c>
      <c r="D174" s="66" t="s">
        <v>82</v>
      </c>
      <c r="E174" s="66" t="s">
        <v>82</v>
      </c>
      <c r="F174" s="224"/>
      <c r="G174" s="132"/>
      <c r="H174" s="132"/>
      <c r="O174" s="206"/>
      <c r="P174" s="206"/>
      <c r="Q174" s="206"/>
      <c r="R174" s="206"/>
      <c r="S174" s="206"/>
      <c r="T174" s="206"/>
      <c r="U174" s="206"/>
      <c r="V174" s="206"/>
      <c r="W174" s="206"/>
      <c r="X174" s="206"/>
      <c r="Y174" s="206"/>
      <c r="Z174" s="206"/>
      <c r="AA174" s="206"/>
      <c r="AB174" s="206"/>
      <c r="AC174" s="206"/>
      <c r="AD174" s="206"/>
      <c r="AE174" s="206"/>
      <c r="AF174" s="206"/>
      <c r="AG174" s="206"/>
      <c r="AH174" s="206"/>
      <c r="AI174" s="206"/>
      <c r="AJ174" s="206"/>
      <c r="AK174" s="206"/>
      <c r="AL174" s="206"/>
      <c r="AM174" s="206"/>
      <c r="AN174" s="206"/>
      <c r="AO174" s="206"/>
      <c r="AP174" s="206"/>
      <c r="AQ174" s="206"/>
      <c r="AR174" s="206"/>
      <c r="AS174" s="206"/>
      <c r="AT174" s="206"/>
      <c r="AU174" s="206"/>
      <c r="AV174" s="206"/>
      <c r="AW174" s="206"/>
      <c r="AX174" s="206"/>
      <c r="AY174" s="206"/>
      <c r="AZ174" s="206"/>
      <c r="BA174" s="206"/>
      <c r="BB174" s="206"/>
      <c r="BC174" s="206"/>
    </row>
    <row r="175" spans="2:55" ht="15.75" thickBot="1" x14ac:dyDescent="0.25">
      <c r="B175" s="121" t="s">
        <v>2</v>
      </c>
      <c r="C175" s="141">
        <f>'PPP - SGIP'!C7</f>
        <v>0.35991938342165714</v>
      </c>
      <c r="D175" s="141">
        <f>'PPP - SGIP'!D7</f>
        <v>8.4156525586731964E-2</v>
      </c>
      <c r="E175" s="141">
        <f>'PPP - SGIP'!E7</f>
        <v>-0.76617951279345264</v>
      </c>
      <c r="F175" s="142"/>
      <c r="G175" s="134"/>
      <c r="H175" s="135"/>
      <c r="O175" s="206"/>
      <c r="P175" s="206"/>
      <c r="Q175" s="206"/>
      <c r="R175" s="206"/>
      <c r="S175" s="206"/>
      <c r="T175" s="206"/>
      <c r="U175" s="206"/>
      <c r="V175" s="206"/>
      <c r="W175" s="206"/>
      <c r="X175" s="206"/>
      <c r="Y175" s="206"/>
      <c r="Z175" s="206"/>
      <c r="AA175" s="206"/>
      <c r="AB175" s="206"/>
      <c r="AC175" s="206"/>
      <c r="AD175" s="206"/>
      <c r="AE175" s="206"/>
      <c r="AF175" s="206"/>
      <c r="AG175" s="206"/>
      <c r="AH175" s="206"/>
      <c r="AI175" s="206"/>
      <c r="AJ175" s="206"/>
      <c r="AK175" s="206"/>
      <c r="AL175" s="206"/>
      <c r="AM175" s="206"/>
      <c r="AN175" s="206"/>
      <c r="AO175" s="206"/>
      <c r="AP175" s="206"/>
      <c r="AQ175" s="206"/>
      <c r="AR175" s="206"/>
      <c r="AS175" s="206"/>
      <c r="AT175" s="206"/>
      <c r="AU175" s="206"/>
      <c r="AV175" s="206"/>
      <c r="AW175" s="206"/>
      <c r="AX175" s="206"/>
      <c r="AY175" s="206"/>
      <c r="AZ175" s="206"/>
      <c r="BA175" s="206"/>
      <c r="BB175" s="206"/>
      <c r="BC175" s="206"/>
    </row>
    <row r="176" spans="2:55" ht="15.75" thickBot="1" x14ac:dyDescent="0.25">
      <c r="B176" s="121" t="s">
        <v>5</v>
      </c>
      <c r="C176" s="141">
        <f>'PPP - SGIP'!C8</f>
        <v>0.1121010213014674</v>
      </c>
      <c r="D176" s="141">
        <f>'PPP - SGIP'!D8</f>
        <v>0</v>
      </c>
      <c r="E176" s="141">
        <f>'PPP - SGIP'!E8</f>
        <v>-1</v>
      </c>
      <c r="F176" s="142"/>
      <c r="G176" s="134"/>
      <c r="H176" s="128"/>
      <c r="O176" s="206"/>
      <c r="P176" s="206"/>
      <c r="Q176" s="206"/>
      <c r="R176" s="206"/>
      <c r="S176" s="206"/>
      <c r="T176" s="206"/>
      <c r="U176" s="206"/>
      <c r="V176" s="206"/>
      <c r="W176" s="206"/>
      <c r="X176" s="206"/>
      <c r="Y176" s="206"/>
      <c r="Z176" s="206"/>
      <c r="AA176" s="206"/>
      <c r="AB176" s="206"/>
      <c r="AC176" s="206"/>
      <c r="AD176" s="206"/>
      <c r="AE176" s="206"/>
      <c r="AF176" s="206"/>
      <c r="AG176" s="206"/>
      <c r="AH176" s="206"/>
      <c r="AI176" s="206"/>
      <c r="AJ176" s="206"/>
      <c r="AK176" s="206"/>
      <c r="AL176" s="206"/>
      <c r="AM176" s="206"/>
      <c r="AN176" s="206"/>
      <c r="AO176" s="206"/>
      <c r="AP176" s="206"/>
      <c r="AQ176" s="206"/>
      <c r="AR176" s="206"/>
      <c r="AS176" s="206"/>
      <c r="AT176" s="206"/>
      <c r="AU176" s="206"/>
      <c r="AV176" s="206"/>
      <c r="AW176" s="206"/>
      <c r="AX176" s="206"/>
      <c r="AY176" s="206"/>
      <c r="AZ176" s="206"/>
      <c r="BA176" s="206"/>
      <c r="BB176" s="206"/>
      <c r="BC176" s="206"/>
    </row>
    <row r="177" spans="2:55" ht="15.75" thickBot="1" x14ac:dyDescent="0.25">
      <c r="B177" s="121" t="s">
        <v>11</v>
      </c>
      <c r="C177" s="141">
        <f>'PPP - SGIP'!C9</f>
        <v>0.50808709586085887</v>
      </c>
      <c r="D177" s="141">
        <f>'PPP - SGIP'!D9</f>
        <v>0.87714842933187254</v>
      </c>
      <c r="E177" s="141">
        <f>'PPP - SGIP'!E9</f>
        <v>0.72637415214355727</v>
      </c>
      <c r="F177" s="142"/>
      <c r="G177" s="134"/>
      <c r="H177" s="128"/>
      <c r="O177" s="206"/>
      <c r="P177" s="206"/>
      <c r="Q177" s="206"/>
      <c r="R177" s="206"/>
      <c r="S177" s="206"/>
      <c r="T177" s="206"/>
      <c r="U177" s="206"/>
      <c r="V177" s="206"/>
      <c r="W177" s="206"/>
      <c r="X177" s="206"/>
      <c r="Y177" s="206"/>
      <c r="Z177" s="206"/>
      <c r="AA177" s="206"/>
      <c r="AB177" s="206"/>
      <c r="AC177" s="206"/>
      <c r="AD177" s="206"/>
      <c r="AE177" s="206"/>
      <c r="AF177" s="206"/>
      <c r="AG177" s="206"/>
      <c r="AH177" s="206"/>
      <c r="AI177" s="206"/>
      <c r="AJ177" s="206"/>
      <c r="AK177" s="206"/>
      <c r="AL177" s="206"/>
      <c r="AM177" s="206"/>
      <c r="AN177" s="206"/>
      <c r="AO177" s="206"/>
      <c r="AP177" s="206"/>
      <c r="AQ177" s="206"/>
      <c r="AR177" s="206"/>
      <c r="AS177" s="206"/>
      <c r="AT177" s="206"/>
      <c r="AU177" s="206"/>
      <c r="AV177" s="206"/>
      <c r="AW177" s="206"/>
      <c r="AX177" s="206"/>
      <c r="AY177" s="206"/>
      <c r="AZ177" s="206"/>
      <c r="BA177" s="206"/>
      <c r="BB177" s="206"/>
      <c r="BC177" s="206"/>
    </row>
    <row r="178" spans="2:55" ht="15.75" thickBot="1" x14ac:dyDescent="0.25">
      <c r="B178" s="121" t="s">
        <v>16</v>
      </c>
      <c r="C178" s="141">
        <f>'PPP - SGIP'!C10</f>
        <v>1.5475130246228404E-2</v>
      </c>
      <c r="D178" s="141">
        <f>'PPP - SGIP'!D10</f>
        <v>3.8695045081395513E-2</v>
      </c>
      <c r="E178" s="141">
        <f>'PPP - SGIP'!E10</f>
        <v>1.5004665205209671</v>
      </c>
      <c r="F178" s="142"/>
      <c r="G178" s="134"/>
      <c r="H178" s="128"/>
      <c r="O178" s="206"/>
      <c r="P178" s="206"/>
      <c r="Q178" s="206"/>
      <c r="R178" s="206"/>
      <c r="S178" s="206"/>
      <c r="T178" s="206"/>
      <c r="U178" s="206"/>
      <c r="V178" s="206"/>
      <c r="W178" s="206"/>
      <c r="X178" s="206"/>
      <c r="Y178" s="206"/>
      <c r="Z178" s="206"/>
      <c r="AA178" s="206"/>
      <c r="AB178" s="206"/>
      <c r="AC178" s="206"/>
      <c r="AD178" s="206"/>
      <c r="AE178" s="206"/>
      <c r="AF178" s="206"/>
      <c r="AG178" s="206"/>
      <c r="AH178" s="206"/>
      <c r="AI178" s="206"/>
      <c r="AJ178" s="206"/>
      <c r="AK178" s="206"/>
      <c r="AL178" s="206"/>
      <c r="AM178" s="206"/>
      <c r="AN178" s="206"/>
      <c r="AO178" s="206"/>
      <c r="AP178" s="206"/>
      <c r="AQ178" s="206"/>
      <c r="AR178" s="206"/>
      <c r="AS178" s="206"/>
      <c r="AT178" s="206"/>
      <c r="AU178" s="206"/>
      <c r="AV178" s="206"/>
      <c r="AW178" s="206"/>
      <c r="AX178" s="206"/>
      <c r="AY178" s="206"/>
      <c r="AZ178" s="206"/>
      <c r="BA178" s="206"/>
      <c r="BB178" s="206"/>
      <c r="BC178" s="206"/>
    </row>
    <row r="179" spans="2:55" ht="15.75" thickBot="1" x14ac:dyDescent="0.25">
      <c r="B179" s="121" t="s">
        <v>12</v>
      </c>
      <c r="C179" s="141">
        <f>'PPP - SGIP'!C11</f>
        <v>4.4173691697880326E-3</v>
      </c>
      <c r="D179" s="141">
        <f>'PPP - SGIP'!D11</f>
        <v>0</v>
      </c>
      <c r="E179" s="141">
        <f>'PPP - SGIP'!E11</f>
        <v>-1</v>
      </c>
      <c r="F179" s="142"/>
      <c r="G179" s="134"/>
      <c r="H179" s="128"/>
      <c r="O179" s="206"/>
      <c r="P179" s="206"/>
      <c r="Q179" s="206"/>
      <c r="R179" s="206"/>
      <c r="S179" s="206"/>
      <c r="T179" s="206"/>
      <c r="U179" s="206"/>
      <c r="V179" s="206"/>
      <c r="W179" s="206"/>
      <c r="X179" s="206"/>
      <c r="Y179" s="206"/>
      <c r="Z179" s="206"/>
      <c r="AA179" s="206"/>
      <c r="AB179" s="206"/>
      <c r="AC179" s="206"/>
      <c r="AD179" s="206"/>
      <c r="AE179" s="206"/>
      <c r="AF179" s="206"/>
      <c r="AG179" s="206"/>
      <c r="AH179" s="206"/>
      <c r="AI179" s="206"/>
      <c r="AJ179" s="206"/>
      <c r="AK179" s="206"/>
      <c r="AL179" s="206"/>
      <c r="AM179" s="206"/>
      <c r="AN179" s="206"/>
      <c r="AO179" s="206"/>
      <c r="AP179" s="206"/>
      <c r="AQ179" s="206"/>
      <c r="AR179" s="206"/>
      <c r="AS179" s="206"/>
      <c r="AT179" s="206"/>
      <c r="AU179" s="206"/>
      <c r="AV179" s="206"/>
      <c r="AW179" s="206"/>
      <c r="AX179" s="206"/>
      <c r="AY179" s="206"/>
      <c r="AZ179" s="206"/>
      <c r="BA179" s="206"/>
      <c r="BB179" s="206"/>
      <c r="BC179" s="206"/>
    </row>
    <row r="180" spans="2:55" ht="15" thickBot="1" x14ac:dyDescent="0.25">
      <c r="B180" s="121" t="s">
        <v>4</v>
      </c>
      <c r="C180" s="143">
        <f>SUM(C175:C179)</f>
        <v>0.99999999999999989</v>
      </c>
      <c r="D180" s="143">
        <f>SUM(D175:D179)</f>
        <v>1</v>
      </c>
      <c r="E180" s="143">
        <f>(D180-C180)/C180</f>
        <v>1.1102230246251568E-16</v>
      </c>
      <c r="F180" s="144"/>
      <c r="G180" s="136"/>
      <c r="H180" s="137"/>
      <c r="O180" s="206"/>
      <c r="P180" s="206"/>
      <c r="Q180" s="206"/>
      <c r="R180" s="206"/>
      <c r="S180" s="206"/>
      <c r="T180" s="206"/>
      <c r="U180" s="206"/>
      <c r="V180" s="206"/>
      <c r="W180" s="206"/>
      <c r="X180" s="206"/>
      <c r="Y180" s="206"/>
      <c r="Z180" s="206"/>
      <c r="AA180" s="206"/>
      <c r="AB180" s="206"/>
      <c r="AC180" s="206"/>
      <c r="AD180" s="206"/>
      <c r="AE180" s="206"/>
      <c r="AF180" s="206"/>
      <c r="AG180" s="206"/>
      <c r="AH180" s="206"/>
      <c r="AI180" s="206"/>
      <c r="AJ180" s="206"/>
      <c r="AK180" s="206"/>
      <c r="AL180" s="206"/>
      <c r="AM180" s="206"/>
      <c r="AN180" s="206"/>
      <c r="AO180" s="206"/>
      <c r="AP180" s="206"/>
      <c r="AQ180" s="206"/>
      <c r="AR180" s="206"/>
      <c r="AS180" s="206"/>
      <c r="AT180" s="206"/>
      <c r="AU180" s="206"/>
      <c r="AV180" s="206"/>
      <c r="AW180" s="206"/>
      <c r="AX180" s="206"/>
      <c r="AY180" s="206"/>
      <c r="AZ180" s="206"/>
      <c r="BA180" s="206"/>
      <c r="BB180" s="206"/>
      <c r="BC180" s="206"/>
    </row>
    <row r="181" spans="2:55" ht="12.75" x14ac:dyDescent="0.2">
      <c r="B181" s="145"/>
      <c r="C181" s="146"/>
      <c r="D181" s="146"/>
      <c r="E181" s="146"/>
      <c r="F181" s="131"/>
      <c r="G181" s="131"/>
      <c r="H181" s="131"/>
      <c r="O181" s="206"/>
      <c r="P181" s="206"/>
      <c r="Q181" s="206"/>
      <c r="R181" s="206"/>
      <c r="S181" s="206"/>
      <c r="T181" s="206"/>
      <c r="U181" s="206"/>
      <c r="V181" s="206"/>
      <c r="W181" s="206"/>
      <c r="X181" s="206"/>
      <c r="Y181" s="206"/>
      <c r="Z181" s="206"/>
      <c r="AA181" s="206"/>
      <c r="AB181" s="206"/>
      <c r="AC181" s="206"/>
      <c r="AD181" s="206"/>
      <c r="AE181" s="206"/>
      <c r="AF181" s="206"/>
      <c r="AG181" s="206"/>
      <c r="AH181" s="206"/>
      <c r="AI181" s="206"/>
      <c r="AJ181" s="206"/>
      <c r="AK181" s="206"/>
      <c r="AL181" s="206"/>
      <c r="AM181" s="206"/>
      <c r="AN181" s="206"/>
      <c r="AO181" s="206"/>
      <c r="AP181" s="206"/>
      <c r="AQ181" s="206"/>
      <c r="AR181" s="206"/>
      <c r="AS181" s="206"/>
      <c r="AT181" s="206"/>
      <c r="AU181" s="206"/>
      <c r="AV181" s="206"/>
      <c r="AW181" s="206"/>
      <c r="AX181" s="206"/>
      <c r="AY181" s="206"/>
      <c r="AZ181" s="206"/>
      <c r="BA181" s="206"/>
      <c r="BB181" s="206"/>
      <c r="BC181" s="206"/>
    </row>
    <row r="182" spans="2:55" ht="16.5" thickBot="1" x14ac:dyDescent="0.3">
      <c r="B182" s="223" t="s">
        <v>179</v>
      </c>
      <c r="C182" s="223"/>
      <c r="D182" s="223"/>
      <c r="E182" s="223"/>
      <c r="O182" s="206"/>
      <c r="P182" s="206"/>
      <c r="Q182" s="206"/>
      <c r="R182" s="206"/>
      <c r="S182" s="206"/>
      <c r="T182" s="206"/>
      <c r="U182" s="206"/>
      <c r="V182" s="206"/>
      <c r="W182" s="206"/>
      <c r="X182" s="206"/>
      <c r="Y182" s="206"/>
      <c r="Z182" s="206"/>
      <c r="AA182" s="206"/>
      <c r="AB182" s="206"/>
      <c r="AC182" s="206"/>
      <c r="AD182" s="206"/>
      <c r="AE182" s="206"/>
      <c r="AF182" s="206"/>
      <c r="AG182" s="206"/>
      <c r="AH182" s="206"/>
      <c r="AI182" s="206"/>
      <c r="AJ182" s="206"/>
      <c r="AK182" s="206"/>
      <c r="AL182" s="206"/>
      <c r="AM182" s="206"/>
      <c r="AN182" s="206"/>
      <c r="AO182" s="206"/>
      <c r="AP182" s="206"/>
      <c r="AQ182" s="206"/>
      <c r="AR182" s="206"/>
      <c r="AS182" s="206"/>
      <c r="AT182" s="206"/>
      <c r="AU182" s="206"/>
      <c r="AV182" s="206"/>
      <c r="AW182" s="206"/>
      <c r="AX182" s="206"/>
      <c r="AY182" s="206"/>
      <c r="AZ182" s="206"/>
      <c r="BA182" s="206"/>
      <c r="BB182" s="206"/>
      <c r="BC182" s="206"/>
    </row>
    <row r="183" spans="2:55" ht="12.75" x14ac:dyDescent="0.2">
      <c r="B183" s="216"/>
      <c r="C183" s="65" t="s">
        <v>81</v>
      </c>
      <c r="D183" s="221" t="s">
        <v>156</v>
      </c>
      <c r="E183" s="221" t="s">
        <v>157</v>
      </c>
      <c r="F183" s="221" t="s">
        <v>87</v>
      </c>
      <c r="G183" s="221" t="s">
        <v>90</v>
      </c>
      <c r="H183" s="221" t="s">
        <v>157</v>
      </c>
    </row>
    <row r="184" spans="2:55" ht="27.95" customHeight="1" thickBot="1" x14ac:dyDescent="0.25">
      <c r="B184" s="217"/>
      <c r="C184" s="66" t="s">
        <v>82</v>
      </c>
      <c r="D184" s="222"/>
      <c r="E184" s="222"/>
      <c r="F184" s="222"/>
      <c r="G184" s="222"/>
      <c r="H184" s="222"/>
    </row>
    <row r="185" spans="2:55" ht="15.75" thickBot="1" x14ac:dyDescent="0.25">
      <c r="B185" s="67" t="s">
        <v>2</v>
      </c>
      <c r="C185" s="54">
        <f>'PPP - FERA'!C7</f>
        <v>0.32469012958724708</v>
      </c>
      <c r="D185" s="54">
        <f>'PPP - FERA'!D7</f>
        <v>0.31695711820870948</v>
      </c>
      <c r="E185" s="54">
        <f>'PPP - FERA'!E7</f>
        <v>-2.3816589030186932E-2</v>
      </c>
      <c r="F185" s="166">
        <f>'[3]Current PPP - Calculation (NEW)'!$E$165</f>
        <v>1.5794122954234776E-4</v>
      </c>
      <c r="G185" s="166">
        <f>'[3]Updated PPP - Calculation (NEW)'!$E$170</f>
        <v>1.5885810418900492E-4</v>
      </c>
      <c r="H185" s="73">
        <f>(G185-F185)/F185</f>
        <v>5.8051634099209291E-3</v>
      </c>
      <c r="J185" s="205"/>
      <c r="K185" s="205"/>
      <c r="L185" s="205"/>
      <c r="M185" s="205"/>
      <c r="N185" s="205"/>
      <c r="O185" s="205"/>
      <c r="P185" s="205"/>
      <c r="Q185" s="205"/>
      <c r="R185" s="205"/>
      <c r="S185" s="205"/>
      <c r="T185" s="205"/>
      <c r="U185" s="205"/>
      <c r="V185" s="205"/>
      <c r="W185" s="205"/>
      <c r="X185" s="205"/>
      <c r="Y185" s="205"/>
      <c r="Z185" s="205"/>
    </row>
    <row r="186" spans="2:55" ht="15.75" thickBot="1" x14ac:dyDescent="0.25">
      <c r="B186" s="67" t="s">
        <v>5</v>
      </c>
      <c r="C186" s="54">
        <f>'PPP - FERA'!C8</f>
        <v>0.11911757788890198</v>
      </c>
      <c r="D186" s="54">
        <f>'PPP - FERA'!D8</f>
        <v>0.12360904867606727</v>
      </c>
      <c r="E186" s="54">
        <f>'PPP - FERA'!E8</f>
        <v>3.7706196404987118E-2</v>
      </c>
      <c r="F186" s="166">
        <f>'[3]Current PPP - Calculation (NEW)'!$E$167</f>
        <v>1.47630868567968E-4</v>
      </c>
      <c r="G186" s="166">
        <f>'[3]Updated PPP - Calculation (NEW)'!$E$172</f>
        <v>1.5885810418900495E-4</v>
      </c>
      <c r="H186" s="73">
        <f>(G186-F186)/F186</f>
        <v>7.6049377274157393E-2</v>
      </c>
      <c r="J186" s="205"/>
      <c r="K186" s="205"/>
      <c r="L186" s="205"/>
      <c r="M186" s="205"/>
      <c r="N186" s="205"/>
      <c r="O186" s="205"/>
      <c r="P186" s="205"/>
      <c r="Q186" s="205"/>
      <c r="R186" s="205"/>
      <c r="S186" s="205"/>
      <c r="T186" s="205"/>
      <c r="U186" s="205"/>
      <c r="V186" s="205"/>
      <c r="W186" s="205"/>
      <c r="X186" s="205"/>
      <c r="Y186" s="205"/>
      <c r="Z186" s="205"/>
    </row>
    <row r="187" spans="2:55" ht="15.75" thickBot="1" x14ac:dyDescent="0.25">
      <c r="B187" s="67" t="s">
        <v>11</v>
      </c>
      <c r="C187" s="54">
        <f>'PPP - FERA'!C9</f>
        <v>0.5397275811009683</v>
      </c>
      <c r="D187" s="54">
        <f>'PPP - FERA'!D9</f>
        <v>0.54088534529479504</v>
      </c>
      <c r="E187" s="54">
        <f>'PPP - FERA'!E9</f>
        <v>2.1450899201131469E-3</v>
      </c>
      <c r="F187" s="166">
        <f>'[3]Current PPP - Calculation (NEW)'!$E$169</f>
        <v>1.5993762634623605E-4</v>
      </c>
      <c r="G187" s="166">
        <f>'[3]Updated PPP - Calculation (NEW)'!$E$174</f>
        <v>1.5885810418900492E-4</v>
      </c>
      <c r="H187" s="73">
        <f>(G187-F187)/F187</f>
        <v>-6.7496447327169895E-3</v>
      </c>
      <c r="J187" s="205"/>
      <c r="K187" s="205"/>
      <c r="L187" s="205"/>
      <c r="M187" s="205"/>
      <c r="N187" s="205"/>
      <c r="O187" s="205"/>
      <c r="P187" s="205"/>
      <c r="Q187" s="205"/>
      <c r="R187" s="205"/>
      <c r="S187" s="205"/>
      <c r="T187" s="205"/>
      <c r="U187" s="205"/>
      <c r="V187" s="205"/>
      <c r="W187" s="205"/>
      <c r="X187" s="205"/>
      <c r="Y187" s="205"/>
      <c r="Z187" s="205"/>
    </row>
    <row r="188" spans="2:55" ht="15.75" thickBot="1" x14ac:dyDescent="0.25">
      <c r="B188" s="67" t="s">
        <v>16</v>
      </c>
      <c r="C188" s="54">
        <f>'PPP - FERA'!C10</f>
        <v>1.6464711422882472E-2</v>
      </c>
      <c r="D188" s="54">
        <f>'PPP - FERA'!D10</f>
        <v>1.8548487820428158E-2</v>
      </c>
      <c r="E188" s="54">
        <f>'PPP - FERA'!E10</f>
        <v>0.12656015304645285</v>
      </c>
      <c r="F188" s="166">
        <f>'[3]Current PPP - Calculation (NEW)'!$E$171</f>
        <v>1.3877105420459992E-4</v>
      </c>
      <c r="G188" s="166">
        <f>'[3]Updated PPP - Calculation (NEW)'!$E$176</f>
        <v>1.5885810418900492E-4</v>
      </c>
      <c r="H188" s="73">
        <f>(G188-F188)/F188</f>
        <v>0.14474956682817477</v>
      </c>
      <c r="J188" s="205"/>
      <c r="K188" s="205"/>
      <c r="L188" s="205"/>
      <c r="M188" s="205"/>
      <c r="N188" s="205"/>
      <c r="O188" s="205"/>
      <c r="P188" s="205"/>
      <c r="Q188" s="205"/>
      <c r="R188" s="205"/>
      <c r="S188" s="205"/>
      <c r="T188" s="205"/>
      <c r="U188" s="205"/>
      <c r="V188" s="205"/>
      <c r="W188" s="205"/>
      <c r="X188" s="205"/>
      <c r="Y188" s="205"/>
      <c r="Z188" s="205"/>
    </row>
    <row r="189" spans="2:55" ht="15.75" thickBot="1" x14ac:dyDescent="0.25">
      <c r="B189" s="67" t="s">
        <v>12</v>
      </c>
      <c r="C189" s="54">
        <f>'PPP - FERA'!C11</f>
        <v>0</v>
      </c>
      <c r="D189" s="54">
        <f>'PPP - FERA'!D11</f>
        <v>0</v>
      </c>
      <c r="E189" s="54">
        <f>'PPP - FERA'!E11</f>
        <v>0</v>
      </c>
      <c r="F189" s="166">
        <v>0</v>
      </c>
      <c r="G189" s="167">
        <v>0</v>
      </c>
      <c r="H189" s="74" t="s">
        <v>19</v>
      </c>
      <c r="J189" s="205"/>
      <c r="K189" s="205"/>
      <c r="L189" s="205"/>
      <c r="M189" s="205"/>
      <c r="N189" s="205"/>
      <c r="O189" s="205"/>
      <c r="P189" s="205"/>
      <c r="Q189" s="205"/>
      <c r="R189" s="205"/>
      <c r="S189" s="205"/>
      <c r="T189" s="205"/>
      <c r="U189" s="205"/>
      <c r="V189" s="205"/>
      <c r="W189" s="205"/>
      <c r="X189" s="205"/>
      <c r="Y189" s="205"/>
      <c r="Z189" s="205"/>
    </row>
    <row r="190" spans="2:55" ht="15" thickBot="1" x14ac:dyDescent="0.25">
      <c r="B190" s="67" t="s">
        <v>4</v>
      </c>
      <c r="C190" s="143">
        <f>SUM(C185:C189)</f>
        <v>0.99999999999999978</v>
      </c>
      <c r="D190" s="143">
        <f t="shared" ref="D190:E190" si="6">SUM(D185:D189)</f>
        <v>0.99999999999999989</v>
      </c>
      <c r="E190" s="59">
        <f t="shared" si="6"/>
        <v>0.14259485034136618</v>
      </c>
      <c r="F190" s="168">
        <f>'[3]Current PPP - Calculation (NEW)'!$E$173</f>
        <v>1.5733447909128162E-4</v>
      </c>
      <c r="G190" s="168">
        <f>'[3]Updated PPP - Calculation (NEW)'!$E$178</f>
        <v>1.5885810418900492E-4</v>
      </c>
      <c r="H190" s="75">
        <f>(G190-F190)/F190</f>
        <v>9.6839873022322998E-3</v>
      </c>
      <c r="J190" s="205"/>
      <c r="K190" s="205"/>
      <c r="L190" s="205"/>
      <c r="M190" s="205"/>
      <c r="N190" s="205"/>
      <c r="O190" s="205"/>
      <c r="P190" s="205"/>
      <c r="Q190" s="205"/>
      <c r="R190" s="205"/>
      <c r="S190" s="205"/>
      <c r="T190" s="205"/>
      <c r="U190" s="205"/>
      <c r="V190" s="205"/>
      <c r="W190" s="205"/>
      <c r="X190" s="205"/>
      <c r="Y190" s="205"/>
      <c r="Z190" s="205"/>
    </row>
    <row r="191" spans="2:55" ht="15" x14ac:dyDescent="0.2">
      <c r="B191" s="126"/>
      <c r="C191" s="127"/>
      <c r="D191" s="127"/>
      <c r="E191" s="127"/>
      <c r="F191" s="127"/>
      <c r="G191" s="127"/>
      <c r="H191" s="127"/>
      <c r="I191" s="128"/>
      <c r="J191" s="205"/>
      <c r="K191" s="205"/>
      <c r="L191" s="205"/>
      <c r="M191" s="205"/>
      <c r="N191" s="205"/>
      <c r="O191" s="205"/>
      <c r="P191" s="205"/>
      <c r="Q191" s="205"/>
      <c r="R191" s="205"/>
      <c r="S191" s="205"/>
      <c r="T191" s="205"/>
      <c r="U191" s="205"/>
      <c r="V191" s="205"/>
      <c r="W191" s="205"/>
      <c r="X191" s="205"/>
      <c r="Y191" s="205"/>
      <c r="Z191" s="205"/>
    </row>
    <row r="192" spans="2:55" ht="21.6" customHeight="1" x14ac:dyDescent="0.2">
      <c r="B192" s="126"/>
      <c r="C192" s="127"/>
      <c r="D192" s="127"/>
      <c r="E192" s="127"/>
      <c r="F192" s="127"/>
      <c r="G192" s="127"/>
      <c r="H192" s="127"/>
      <c r="I192" s="128"/>
      <c r="J192" s="205"/>
      <c r="K192" s="205"/>
      <c r="L192" s="205"/>
      <c r="M192" s="205"/>
      <c r="N192" s="205"/>
      <c r="O192" s="205"/>
      <c r="P192" s="205"/>
      <c r="Q192" s="205"/>
      <c r="R192" s="205"/>
      <c r="S192" s="205"/>
      <c r="T192" s="205"/>
      <c r="U192" s="205"/>
      <c r="V192" s="205"/>
      <c r="W192" s="205"/>
      <c r="X192" s="205"/>
      <c r="Y192" s="205"/>
      <c r="Z192" s="205"/>
    </row>
    <row r="193" spans="1:31" ht="16.5" thickBot="1" x14ac:dyDescent="0.3">
      <c r="B193" s="223" t="s">
        <v>180</v>
      </c>
      <c r="C193" s="223"/>
      <c r="D193" s="223"/>
      <c r="E193" s="223"/>
      <c r="I193" s="128"/>
      <c r="J193" s="205"/>
      <c r="K193" s="205"/>
      <c r="L193" s="205"/>
      <c r="M193" s="205"/>
      <c r="N193" s="205"/>
      <c r="O193" s="205"/>
      <c r="P193" s="205"/>
      <c r="Q193" s="205"/>
      <c r="R193" s="205"/>
      <c r="S193" s="205"/>
      <c r="T193" s="205"/>
      <c r="U193" s="205"/>
      <c r="V193" s="205"/>
      <c r="W193" s="205"/>
      <c r="X193" s="205"/>
      <c r="Y193" s="205"/>
      <c r="Z193" s="205"/>
    </row>
    <row r="194" spans="1:31" ht="15" x14ac:dyDescent="0.2">
      <c r="B194" s="216"/>
      <c r="C194" s="65" t="s">
        <v>81</v>
      </c>
      <c r="D194" s="221" t="s">
        <v>156</v>
      </c>
      <c r="E194" s="221" t="s">
        <v>157</v>
      </c>
      <c r="F194" s="221" t="s">
        <v>87</v>
      </c>
      <c r="G194" s="221" t="s">
        <v>90</v>
      </c>
      <c r="H194" s="221" t="s">
        <v>157</v>
      </c>
      <c r="I194" s="128"/>
      <c r="J194" s="205"/>
      <c r="K194" s="205"/>
      <c r="L194" s="205"/>
      <c r="M194" s="205"/>
      <c r="N194" s="205"/>
      <c r="O194" s="205"/>
      <c r="P194" s="205"/>
      <c r="Q194" s="205"/>
      <c r="R194" s="205"/>
      <c r="S194" s="205"/>
      <c r="T194" s="205"/>
      <c r="U194" s="205"/>
      <c r="V194" s="205"/>
      <c r="W194" s="205"/>
      <c r="X194" s="205"/>
      <c r="Y194" s="205"/>
      <c r="Z194" s="205"/>
    </row>
    <row r="195" spans="1:31" s="131" customFormat="1" ht="28.5" customHeight="1" thickBot="1" x14ac:dyDescent="0.25">
      <c r="B195" s="217"/>
      <c r="C195" s="66" t="s">
        <v>82</v>
      </c>
      <c r="D195" s="222"/>
      <c r="E195" s="222"/>
      <c r="F195" s="222"/>
      <c r="G195" s="222"/>
      <c r="H195" s="222"/>
      <c r="I195" s="128"/>
      <c r="J195" s="205"/>
      <c r="K195" s="205"/>
      <c r="L195" s="205"/>
      <c r="M195" s="205"/>
      <c r="N195" s="205"/>
      <c r="O195" s="205"/>
      <c r="P195" s="205"/>
      <c r="Q195" s="205"/>
      <c r="R195" s="205"/>
      <c r="S195" s="205"/>
      <c r="T195" s="205"/>
      <c r="U195" s="205"/>
      <c r="V195" s="205"/>
      <c r="W195" s="205"/>
      <c r="X195" s="205"/>
      <c r="Y195" s="205"/>
      <c r="Z195" s="205"/>
      <c r="AA195"/>
      <c r="AB195"/>
      <c r="AC195"/>
      <c r="AD195"/>
      <c r="AE195"/>
    </row>
    <row r="196" spans="1:31" s="131" customFormat="1" ht="12.95" customHeight="1" thickBot="1" x14ac:dyDescent="0.25">
      <c r="B196" s="67" t="s">
        <v>2</v>
      </c>
      <c r="C196" s="54">
        <f>'PPP - Food Bank'!C7</f>
        <v>0.32469012958724708</v>
      </c>
      <c r="D196" s="54">
        <f>'PPP - Food Bank'!D7</f>
        <v>0.31695711820870948</v>
      </c>
      <c r="E196" s="54">
        <f>'PPP - Food Bank'!E7</f>
        <v>-2.3816589030186932E-2</v>
      </c>
      <c r="F196" s="166">
        <f>'[3]Current PPP - Calculation (NEW)'!$E$291</f>
        <v>2.6079470124885524E-6</v>
      </c>
      <c r="G196" s="166">
        <f>'[3]Updated PPP - Calculation (NEW)'!$E$296</f>
        <v>2.6230865710604633E-6</v>
      </c>
      <c r="H196" s="73">
        <f>(G196-F196)/F196</f>
        <v>5.8051634099208459E-3</v>
      </c>
      <c r="I196"/>
      <c r="J196" s="205"/>
      <c r="K196" s="205"/>
      <c r="L196" s="205"/>
      <c r="M196" s="205"/>
      <c r="N196" s="205"/>
      <c r="O196" s="205"/>
      <c r="P196" s="205"/>
      <c r="Q196" s="205"/>
      <c r="R196" s="205"/>
      <c r="S196" s="205"/>
      <c r="T196" s="205"/>
      <c r="U196" s="205"/>
      <c r="V196" s="205"/>
      <c r="W196" s="205"/>
      <c r="X196" s="205"/>
      <c r="Y196" s="205"/>
      <c r="Z196" s="205"/>
      <c r="AA196"/>
      <c r="AB196"/>
      <c r="AC196"/>
      <c r="AD196"/>
      <c r="AE196"/>
    </row>
    <row r="197" spans="1:31" s="131" customFormat="1" ht="12.95" customHeight="1" thickBot="1" x14ac:dyDescent="0.25">
      <c r="B197" s="67" t="s">
        <v>5</v>
      </c>
      <c r="C197" s="54">
        <f>'PPP - Food Bank'!C8</f>
        <v>0.11911757788890198</v>
      </c>
      <c r="D197" s="54">
        <f>'PPP - Food Bank'!D8</f>
        <v>0.12360904867606727</v>
      </c>
      <c r="E197" s="54">
        <f>'PPP - Food Bank'!E8</f>
        <v>3.7706196404987118E-2</v>
      </c>
      <c r="F197" s="166">
        <f>'[3]Current PPP - Calculation (NEW)'!$E$293</f>
        <v>2.4377009331163348E-6</v>
      </c>
      <c r="G197" s="166">
        <f>'[3]Updated PPP - Calculation (NEW)'!$E$298</f>
        <v>2.6230865710604633E-6</v>
      </c>
      <c r="H197" s="73">
        <f>(G197-F197)/F197</f>
        <v>7.6049377274156962E-2</v>
      </c>
      <c r="I197"/>
      <c r="J197" s="205"/>
      <c r="K197" s="205"/>
      <c r="L197" s="205"/>
      <c r="M197" s="205"/>
      <c r="N197" s="205"/>
      <c r="O197" s="205"/>
      <c r="P197" s="205"/>
      <c r="Q197" s="205"/>
      <c r="R197" s="205"/>
      <c r="S197" s="205"/>
      <c r="T197" s="205"/>
      <c r="U197" s="205"/>
      <c r="V197" s="205"/>
      <c r="W197" s="205"/>
      <c r="X197" s="205"/>
      <c r="Y197" s="205"/>
      <c r="Z197" s="205"/>
      <c r="AA197"/>
      <c r="AB197"/>
      <c r="AC197"/>
      <c r="AD197"/>
      <c r="AE197"/>
    </row>
    <row r="198" spans="1:31" s="131" customFormat="1" ht="15.75" thickBot="1" x14ac:dyDescent="0.25">
      <c r="B198" s="67" t="s">
        <v>11</v>
      </c>
      <c r="C198" s="54">
        <f>'PPP - Food Bank'!C9</f>
        <v>0.5397275811009683</v>
      </c>
      <c r="D198" s="54">
        <f>'PPP - Food Bank'!D9</f>
        <v>0.54088534529479504</v>
      </c>
      <c r="E198" s="54">
        <f>'PPP - Food Bank'!E9</f>
        <v>2.1450899201131469E-3</v>
      </c>
      <c r="F198" s="166">
        <f>'[3]Current PPP - Calculation (NEW)'!$E$295</f>
        <v>2.64091178739583E-6</v>
      </c>
      <c r="G198" s="166">
        <f>'[3]Updated PPP - Calculation (NEW)'!$E$300</f>
        <v>2.6230865710604633E-6</v>
      </c>
      <c r="H198" s="73">
        <f>(G198-F198)/F198</f>
        <v>-6.7496447327170597E-3</v>
      </c>
      <c r="J198" s="205"/>
      <c r="K198" s="205"/>
      <c r="L198" s="205"/>
      <c r="M198" s="205"/>
      <c r="N198" s="205"/>
      <c r="O198" s="205"/>
      <c r="P198" s="205"/>
      <c r="Q198" s="205"/>
      <c r="R198" s="205"/>
      <c r="S198" s="205"/>
      <c r="T198" s="205"/>
      <c r="U198" s="205"/>
      <c r="V198" s="205"/>
      <c r="W198" s="205"/>
      <c r="X198" s="205"/>
      <c r="Y198" s="205"/>
      <c r="Z198" s="205"/>
    </row>
    <row r="199" spans="1:31" s="131" customFormat="1" ht="15.75" thickBot="1" x14ac:dyDescent="0.25">
      <c r="B199" s="67" t="s">
        <v>16</v>
      </c>
      <c r="C199" s="54">
        <f>'PPP - Food Bank'!C10</f>
        <v>1.6464711422882472E-2</v>
      </c>
      <c r="D199" s="54">
        <f>'PPP - Food Bank'!D10</f>
        <v>1.8548487820428158E-2</v>
      </c>
      <c r="E199" s="54">
        <f>'PPP - Food Bank'!E10</f>
        <v>0.12656015304645285</v>
      </c>
      <c r="F199" s="166">
        <f>'[3]Current PPP - Calculation (NEW)'!$E$297</f>
        <v>2.2914064762028292E-6</v>
      </c>
      <c r="G199" s="166">
        <f>'[3]Updated PPP - Calculation (NEW)'!$E$302</f>
        <v>2.6230865710604633E-6</v>
      </c>
      <c r="H199" s="73">
        <f>(G199-F199)/F199</f>
        <v>0.14474956682817489</v>
      </c>
      <c r="J199" s="205"/>
      <c r="K199" s="205"/>
      <c r="L199" s="205"/>
      <c r="M199" s="205"/>
      <c r="N199" s="205"/>
      <c r="O199" s="205"/>
      <c r="P199" s="205"/>
      <c r="Q199" s="205"/>
      <c r="R199" s="205"/>
      <c r="S199" s="205"/>
      <c r="T199" s="205"/>
      <c r="U199" s="205"/>
      <c r="V199" s="205"/>
      <c r="W199" s="205"/>
      <c r="X199" s="205"/>
      <c r="Y199" s="205"/>
      <c r="Z199" s="205"/>
    </row>
    <row r="200" spans="1:31" s="131" customFormat="1" ht="15.75" thickBot="1" x14ac:dyDescent="0.25">
      <c r="B200" s="67" t="s">
        <v>12</v>
      </c>
      <c r="C200" s="54">
        <f>'PPP - Food Bank'!C11</f>
        <v>0</v>
      </c>
      <c r="D200" s="54">
        <f>'PPP - Food Bank'!D11</f>
        <v>0</v>
      </c>
      <c r="E200" s="54">
        <f>'PPP - Food Bank'!E11</f>
        <v>0</v>
      </c>
      <c r="F200" s="166">
        <v>0</v>
      </c>
      <c r="G200" s="167">
        <v>0</v>
      </c>
      <c r="H200" s="74" t="s">
        <v>19</v>
      </c>
      <c r="J200" s="205"/>
      <c r="K200" s="205"/>
      <c r="L200" s="205"/>
      <c r="M200" s="205"/>
      <c r="N200" s="205"/>
      <c r="O200" s="205"/>
      <c r="P200" s="205"/>
      <c r="Q200" s="205"/>
      <c r="R200" s="205"/>
      <c r="S200" s="205"/>
      <c r="T200" s="205"/>
      <c r="U200" s="205"/>
      <c r="V200" s="205"/>
      <c r="W200" s="205"/>
      <c r="X200" s="205"/>
      <c r="Y200" s="205"/>
      <c r="Z200" s="205"/>
    </row>
    <row r="201" spans="1:31" s="131" customFormat="1" ht="15" thickBot="1" x14ac:dyDescent="0.25">
      <c r="B201" s="67" t="s">
        <v>4</v>
      </c>
      <c r="C201" s="143">
        <f>SUM(C196:C200)</f>
        <v>0.99999999999999978</v>
      </c>
      <c r="D201" s="143">
        <f t="shared" ref="D201:E201" si="7">SUM(D196:D200)</f>
        <v>0.99999999999999989</v>
      </c>
      <c r="E201" s="59">
        <f t="shared" si="7"/>
        <v>0.14259485034136618</v>
      </c>
      <c r="F201" s="168">
        <f>'[3]Current PPP - Calculation (NEW)'!$E$299</f>
        <v>2.5979282667134995E-6</v>
      </c>
      <c r="G201" s="168">
        <f>'[3]Updated PPP - Calculation (NEW)'!$E$304</f>
        <v>2.6230865710604633E-6</v>
      </c>
      <c r="H201" s="75">
        <f>(G201-F201)/F201</f>
        <v>9.6839873022322998E-3</v>
      </c>
      <c r="J201" s="205"/>
      <c r="K201" s="205"/>
      <c r="L201" s="205"/>
      <c r="M201" s="205"/>
      <c r="N201" s="205"/>
      <c r="O201" s="205"/>
      <c r="P201" s="205"/>
      <c r="Q201" s="205"/>
      <c r="R201" s="205"/>
      <c r="S201" s="205"/>
      <c r="T201" s="205"/>
      <c r="U201" s="205"/>
      <c r="V201" s="205"/>
      <c r="W201" s="205"/>
      <c r="X201" s="205"/>
      <c r="Y201" s="205"/>
      <c r="Z201" s="205"/>
    </row>
    <row r="202" spans="1:31" s="131" customFormat="1" ht="15" x14ac:dyDescent="0.2">
      <c r="B202" s="133"/>
      <c r="C202" s="127"/>
      <c r="D202" s="127"/>
      <c r="E202" s="127"/>
      <c r="F202" s="134"/>
      <c r="G202" s="134"/>
      <c r="H202" s="128"/>
      <c r="J202" s="205"/>
      <c r="K202" s="205"/>
      <c r="L202" s="205"/>
      <c r="M202" s="205"/>
      <c r="N202" s="205"/>
      <c r="O202" s="205"/>
      <c r="P202" s="205"/>
      <c r="Q202" s="205"/>
      <c r="R202" s="205"/>
      <c r="S202" s="205"/>
      <c r="T202" s="205"/>
      <c r="U202" s="205"/>
      <c r="V202" s="205"/>
      <c r="W202" s="205"/>
      <c r="X202" s="205"/>
      <c r="Y202" s="205"/>
      <c r="Z202" s="205"/>
    </row>
    <row r="203" spans="1:31" ht="21.6" customHeight="1" x14ac:dyDescent="0.2">
      <c r="A203" s="93"/>
      <c r="B203" s="126"/>
      <c r="C203" s="127"/>
      <c r="D203" s="127"/>
      <c r="E203" s="127"/>
      <c r="F203" s="127"/>
      <c r="G203" s="127"/>
      <c r="H203" s="127"/>
      <c r="I203" s="128"/>
      <c r="J203" s="205"/>
      <c r="K203" s="205"/>
      <c r="L203" s="205"/>
      <c r="M203" s="205"/>
      <c r="N203" s="205"/>
      <c r="O203" s="205"/>
      <c r="P203" s="205"/>
      <c r="Q203" s="205"/>
      <c r="R203" s="205"/>
      <c r="S203" s="205"/>
      <c r="T203" s="205"/>
      <c r="U203" s="205"/>
      <c r="V203" s="205"/>
      <c r="W203" s="205"/>
      <c r="X203" s="205"/>
      <c r="Y203" s="205"/>
      <c r="Z203" s="205"/>
    </row>
    <row r="204" spans="1:31" ht="16.5" thickBot="1" x14ac:dyDescent="0.3">
      <c r="A204" s="93"/>
      <c r="B204" s="223" t="s">
        <v>185</v>
      </c>
      <c r="C204" s="223"/>
      <c r="D204" s="223"/>
      <c r="E204" s="223"/>
      <c r="F204" s="223"/>
      <c r="I204" s="128"/>
      <c r="J204" s="205"/>
      <c r="K204" s="205"/>
      <c r="L204" s="205"/>
      <c r="M204" s="205"/>
      <c r="N204" s="205"/>
      <c r="O204" s="205"/>
      <c r="P204" s="205"/>
      <c r="Q204" s="205"/>
      <c r="R204" s="205"/>
      <c r="S204" s="205"/>
      <c r="T204" s="205"/>
      <c r="U204" s="205"/>
      <c r="V204" s="205"/>
      <c r="W204" s="205"/>
      <c r="X204" s="205"/>
      <c r="Y204" s="205"/>
      <c r="Z204" s="205"/>
    </row>
    <row r="205" spans="1:31" ht="15" x14ac:dyDescent="0.2">
      <c r="A205" s="93"/>
      <c r="B205" s="216"/>
      <c r="C205" s="65" t="s">
        <v>81</v>
      </c>
      <c r="D205" s="221" t="s">
        <v>156</v>
      </c>
      <c r="E205" s="221" t="s">
        <v>157</v>
      </c>
      <c r="F205" s="221" t="s">
        <v>87</v>
      </c>
      <c r="G205" s="221" t="s">
        <v>90</v>
      </c>
      <c r="H205" s="221" t="s">
        <v>157</v>
      </c>
      <c r="I205" s="128"/>
      <c r="J205" s="205"/>
      <c r="K205" s="205"/>
      <c r="L205" s="205"/>
      <c r="M205" s="205"/>
      <c r="N205" s="205"/>
      <c r="O205" s="205"/>
      <c r="P205" s="205"/>
      <c r="Q205" s="205"/>
      <c r="R205" s="205"/>
      <c r="S205" s="205"/>
      <c r="T205" s="205"/>
      <c r="U205" s="205"/>
      <c r="V205" s="205"/>
      <c r="W205" s="205"/>
      <c r="X205" s="205"/>
      <c r="Y205" s="205"/>
      <c r="Z205" s="205"/>
    </row>
    <row r="206" spans="1:31" s="131" customFormat="1" ht="28.5" customHeight="1" thickBot="1" x14ac:dyDescent="0.25">
      <c r="B206" s="217"/>
      <c r="C206" s="66" t="s">
        <v>82</v>
      </c>
      <c r="D206" s="222"/>
      <c r="E206" s="222"/>
      <c r="F206" s="222"/>
      <c r="G206" s="222"/>
      <c r="H206" s="222"/>
      <c r="I206" s="128"/>
      <c r="J206" s="205"/>
      <c r="K206" s="205"/>
      <c r="L206" s="205"/>
      <c r="M206" s="205"/>
      <c r="N206" s="205"/>
      <c r="O206" s="205"/>
      <c r="P206" s="205"/>
      <c r="Q206" s="205"/>
      <c r="R206" s="205"/>
      <c r="S206" s="205"/>
      <c r="T206" s="205"/>
      <c r="U206" s="205"/>
      <c r="V206" s="205"/>
      <c r="W206" s="205"/>
      <c r="X206" s="205"/>
      <c r="Y206" s="205"/>
      <c r="Z206" s="205"/>
      <c r="AA206"/>
      <c r="AB206"/>
      <c r="AC206"/>
      <c r="AD206"/>
      <c r="AE206"/>
    </row>
    <row r="207" spans="1:31" s="131" customFormat="1" ht="12.95" customHeight="1" thickBot="1" x14ac:dyDescent="0.25">
      <c r="B207" s="67" t="s">
        <v>2</v>
      </c>
      <c r="C207" s="54">
        <f>'PPP - TMNB'!C7</f>
        <v>0.43129445257131888</v>
      </c>
      <c r="D207" s="54">
        <f>'PPP - TMNB'!D7</f>
        <v>0.43391215773291392</v>
      </c>
      <c r="E207" s="54">
        <f>'PPP - TMNB'!E7</f>
        <v>6.0694153286429695E-3</v>
      </c>
      <c r="F207" s="166">
        <f>'[3]Current PPP - Calculation (NEW)'!$G$313</f>
        <v>1.3496215430467038E-3</v>
      </c>
      <c r="G207" s="166">
        <f>'[3]Updated PPP - Calculation (NEW)'!$G$319</f>
        <v>1.3927857662218099E-3</v>
      </c>
      <c r="H207" s="73">
        <f>(G207-F207)/F207</f>
        <v>3.198246456385466E-2</v>
      </c>
      <c r="I207"/>
      <c r="J207" s="205"/>
      <c r="K207" s="205"/>
      <c r="L207" s="205"/>
      <c r="M207" s="205"/>
      <c r="N207" s="205"/>
      <c r="O207" s="205"/>
      <c r="P207" s="205"/>
      <c r="Q207" s="205"/>
      <c r="R207" s="205"/>
      <c r="S207" s="205"/>
      <c r="T207" s="205"/>
      <c r="U207" s="205"/>
      <c r="V207" s="205"/>
      <c r="W207" s="205"/>
      <c r="X207" s="205"/>
      <c r="Y207" s="205"/>
      <c r="Z207" s="205"/>
      <c r="AA207"/>
      <c r="AB207"/>
      <c r="AC207"/>
      <c r="AD207"/>
      <c r="AE207"/>
    </row>
    <row r="208" spans="1:31" s="131" customFormat="1" ht="12.95" customHeight="1" thickBot="1" x14ac:dyDescent="0.25">
      <c r="B208" s="67" t="s">
        <v>5</v>
      </c>
      <c r="C208" s="54">
        <f>'PPP - TMNB'!C8</f>
        <v>0.10527100527405202</v>
      </c>
      <c r="D208" s="54">
        <f>'PPP - TMNB'!D8</f>
        <v>0.10650485421470869</v>
      </c>
      <c r="E208" s="54">
        <f>'PPP - TMNB'!E8</f>
        <v>1.1720691157499581E-2</v>
      </c>
      <c r="F208" s="166">
        <f>'[3]Current PPP - Calculation (NEW)'!$G$315</f>
        <v>9.8532595086104941E-4</v>
      </c>
      <c r="G208" s="166">
        <f>'[3]Updated PPP - Calculation (NEW)'!$G$321</f>
        <v>1.0336590159072041E-3</v>
      </c>
      <c r="H208" s="73">
        <f t="shared" ref="H208:H212" si="8">(G208-F208)/F208</f>
        <v>4.9052869260083662E-2</v>
      </c>
      <c r="I208"/>
      <c r="J208" s="205"/>
      <c r="K208" s="205"/>
      <c r="L208" s="205"/>
      <c r="M208" s="205"/>
      <c r="N208" s="205"/>
      <c r="O208" s="205"/>
      <c r="P208" s="205"/>
      <c r="Q208" s="205"/>
      <c r="R208" s="205"/>
      <c r="S208" s="205"/>
      <c r="T208" s="205"/>
      <c r="U208" s="205"/>
      <c r="V208" s="205"/>
      <c r="W208" s="205"/>
      <c r="X208" s="205"/>
      <c r="Y208" s="205"/>
      <c r="Z208" s="205"/>
      <c r="AA208"/>
      <c r="AB208"/>
      <c r="AC208"/>
      <c r="AD208"/>
      <c r="AE208"/>
    </row>
    <row r="209" spans="1:26" s="131" customFormat="1" ht="15.75" thickBot="1" x14ac:dyDescent="0.25">
      <c r="B209" s="67" t="s">
        <v>11</v>
      </c>
      <c r="C209" s="54">
        <f>'PPP - TMNB'!C9</f>
        <v>0.4499459816878954</v>
      </c>
      <c r="D209" s="54">
        <f>'PPP - TMNB'!D9</f>
        <v>0.44608913213241275</v>
      </c>
      <c r="E209" s="54">
        <f>'PPP - TMNB'!E9</f>
        <v>-8.5718057554694544E-3</v>
      </c>
      <c r="F209" s="166">
        <f>'[3]Current PPP - Calculation (NEW)'!$G$317</f>
        <v>1.0063639928749653E-3</v>
      </c>
      <c r="G209" s="166">
        <f>'[3]Updated PPP - Calculation (NEW)'!$G$323</f>
        <v>9.8892156185775653E-4</v>
      </c>
      <c r="H209" s="73">
        <f t="shared" si="8"/>
        <v>-1.7332129468761618E-2</v>
      </c>
      <c r="J209" s="205"/>
      <c r="K209" s="205"/>
      <c r="L209" s="205"/>
      <c r="M209" s="205"/>
      <c r="N209" s="205"/>
      <c r="O209" s="205"/>
      <c r="P209" s="205"/>
      <c r="Q209" s="205"/>
      <c r="R209" s="205"/>
      <c r="S209" s="205"/>
      <c r="T209" s="205"/>
      <c r="U209" s="205"/>
      <c r="V209" s="205"/>
      <c r="W209" s="205"/>
      <c r="X209" s="205"/>
      <c r="Y209" s="205"/>
      <c r="Z209" s="205"/>
    </row>
    <row r="210" spans="1:26" s="131" customFormat="1" ht="15.75" thickBot="1" x14ac:dyDescent="0.25">
      <c r="B210" s="67" t="s">
        <v>16</v>
      </c>
      <c r="C210" s="54">
        <f>'PPP - TMNB'!C10</f>
        <v>1.0561380974623356E-2</v>
      </c>
      <c r="D210" s="54">
        <f>'PPP - TMNB'!D10</f>
        <v>1.0741638480086612E-2</v>
      </c>
      <c r="E210" s="54">
        <f>'PPP - TMNB'!E10</f>
        <v>1.7067607531285403E-2</v>
      </c>
      <c r="F210" s="166">
        <f>'[3]Current PPP - Calculation (NEW)'!$G$319</f>
        <v>6.7291913019723506E-4</v>
      </c>
      <c r="G210" s="166">
        <f>'[3]Updated PPP - Calculation (NEW)'!$G$325</f>
        <v>6.9545462476076078E-4</v>
      </c>
      <c r="H210" s="73">
        <f t="shared" si="8"/>
        <v>3.3489157243784241E-2</v>
      </c>
      <c r="J210" s="205"/>
      <c r="K210" s="205"/>
      <c r="L210" s="205"/>
      <c r="M210" s="205"/>
      <c r="N210" s="205"/>
      <c r="O210" s="205"/>
      <c r="P210" s="205"/>
      <c r="Q210" s="205"/>
      <c r="R210" s="205"/>
      <c r="S210" s="205"/>
      <c r="T210" s="205"/>
      <c r="U210" s="205"/>
      <c r="V210" s="205"/>
      <c r="W210" s="205"/>
      <c r="X210" s="205"/>
      <c r="Y210" s="205"/>
      <c r="Z210" s="205"/>
    </row>
    <row r="211" spans="1:26" s="131" customFormat="1" ht="15.75" thickBot="1" x14ac:dyDescent="0.25">
      <c r="B211" s="67" t="s">
        <v>12</v>
      </c>
      <c r="C211" s="54">
        <f>'PPP - TMNB'!C11</f>
        <v>2.9271794921103471E-3</v>
      </c>
      <c r="D211" s="54">
        <f>'PPP - TMNB'!D11</f>
        <v>2.7522174398781477E-3</v>
      </c>
      <c r="E211" s="54">
        <f>'PPP - TMNB'!E11</f>
        <v>0</v>
      </c>
      <c r="F211" s="166">
        <f>'[3]Current PPP - Calculation (NEW)'!$G$321</f>
        <v>7.8149984668324875E-4</v>
      </c>
      <c r="G211" s="167">
        <f>'[3]Updated PPP - Calculation (NEW)'!$G$327</f>
        <v>6.8500311068520449E-4</v>
      </c>
      <c r="H211" s="73">
        <f t="shared" si="8"/>
        <v>-0.12347633388232197</v>
      </c>
      <c r="J211" s="205"/>
      <c r="K211" s="205"/>
      <c r="L211" s="205"/>
      <c r="M211" s="205"/>
      <c r="N211" s="205"/>
      <c r="O211" s="205"/>
      <c r="P211" s="205"/>
      <c r="Q211" s="205"/>
      <c r="R211" s="205"/>
      <c r="S211" s="205"/>
      <c r="T211" s="205"/>
      <c r="U211" s="205"/>
      <c r="V211" s="205"/>
      <c r="W211" s="205"/>
      <c r="X211" s="205"/>
      <c r="Y211" s="205"/>
      <c r="Z211" s="205"/>
    </row>
    <row r="212" spans="1:26" s="131" customFormat="1" ht="15" thickBot="1" x14ac:dyDescent="0.25">
      <c r="B212" s="67" t="s">
        <v>4</v>
      </c>
      <c r="C212" s="143">
        <f>SUM(C207:C211)</f>
        <v>1</v>
      </c>
      <c r="D212" s="143">
        <f t="shared" ref="D212:E212" si="9">SUM(D207:D211)</f>
        <v>1</v>
      </c>
      <c r="E212" s="59">
        <f t="shared" si="9"/>
        <v>2.62859082619585E-2</v>
      </c>
      <c r="F212" s="168">
        <f>'[3]Current PPP - Calculation (NEW)'!$G$323</f>
        <v>1.1198875152014067E-3</v>
      </c>
      <c r="G212" s="168">
        <f>'[3]Updated PPP - Calculation (NEW)'!$G$329</f>
        <v>1.1297786243312982E-3</v>
      </c>
      <c r="H212" s="75">
        <f t="shared" si="8"/>
        <v>8.8322344839361876E-3</v>
      </c>
      <c r="J212" s="205"/>
      <c r="K212" s="205"/>
      <c r="L212" s="205"/>
      <c r="M212" s="205"/>
      <c r="N212" s="205"/>
      <c r="O212" s="205"/>
      <c r="P212" s="205"/>
      <c r="Q212" s="205"/>
      <c r="R212" s="205"/>
      <c r="S212" s="205"/>
      <c r="T212" s="205"/>
      <c r="U212" s="205"/>
      <c r="V212" s="205"/>
      <c r="W212" s="205"/>
      <c r="X212" s="205"/>
      <c r="Y212" s="205"/>
      <c r="Z212" s="205"/>
    </row>
    <row r="213" spans="1:26" s="131" customFormat="1" ht="15" x14ac:dyDescent="0.25">
      <c r="B213" s="177" t="s">
        <v>166</v>
      </c>
      <c r="C213" s="127"/>
      <c r="D213" s="127"/>
      <c r="E213" s="127"/>
      <c r="F213" s="134"/>
      <c r="G213" s="134"/>
      <c r="H213" s="128"/>
      <c r="J213" s="205"/>
      <c r="K213" s="205"/>
      <c r="L213" s="205"/>
      <c r="M213" s="205"/>
      <c r="N213" s="205"/>
      <c r="O213" s="205"/>
      <c r="P213" s="205"/>
      <c r="Q213" s="205"/>
      <c r="R213" s="205"/>
      <c r="S213" s="205"/>
      <c r="T213" s="205"/>
      <c r="U213" s="205"/>
      <c r="V213" s="205"/>
      <c r="W213" s="205"/>
      <c r="X213" s="205"/>
      <c r="Y213" s="205"/>
      <c r="Z213" s="205"/>
    </row>
    <row r="214" spans="1:26" x14ac:dyDescent="0.2">
      <c r="A214" s="93"/>
    </row>
    <row r="215" spans="1:26" x14ac:dyDescent="0.2">
      <c r="A215" s="93"/>
    </row>
  </sheetData>
  <mergeCells count="106">
    <mergeCell ref="G205:G206"/>
    <mergeCell ref="H205:H206"/>
    <mergeCell ref="B204:F204"/>
    <mergeCell ref="B205:B206"/>
    <mergeCell ref="D205:D206"/>
    <mergeCell ref="E205:E206"/>
    <mergeCell ref="F205:F206"/>
    <mergeCell ref="K120:K121"/>
    <mergeCell ref="B193:E193"/>
    <mergeCell ref="B194:B195"/>
    <mergeCell ref="D194:D195"/>
    <mergeCell ref="E194:E195"/>
    <mergeCell ref="F194:F195"/>
    <mergeCell ref="G194:G195"/>
    <mergeCell ref="H194:H195"/>
    <mergeCell ref="G183:G184"/>
    <mergeCell ref="H183:H184"/>
    <mergeCell ref="B182:E182"/>
    <mergeCell ref="B183:B184"/>
    <mergeCell ref="D183:D184"/>
    <mergeCell ref="E183:E184"/>
    <mergeCell ref="F183:F184"/>
    <mergeCell ref="F173:F174"/>
    <mergeCell ref="B158:E158"/>
    <mergeCell ref="B159:B160"/>
    <mergeCell ref="C159:C160"/>
    <mergeCell ref="B172:E172"/>
    <mergeCell ref="B173:B174"/>
    <mergeCell ref="M120:M121"/>
    <mergeCell ref="N120:N121"/>
    <mergeCell ref="H120:H121"/>
    <mergeCell ref="J120:J121"/>
    <mergeCell ref="L120:L121"/>
    <mergeCell ref="B18:G18"/>
    <mergeCell ref="F31:F32"/>
    <mergeCell ref="B19:B20"/>
    <mergeCell ref="C19:C20"/>
    <mergeCell ref="E19:E20"/>
    <mergeCell ref="F19:F20"/>
    <mergeCell ref="D19:D20"/>
    <mergeCell ref="B31:B32"/>
    <mergeCell ref="G31:G32"/>
    <mergeCell ref="C31:C32"/>
    <mergeCell ref="D31:D32"/>
    <mergeCell ref="E31:E32"/>
    <mergeCell ref="B65:G65"/>
    <mergeCell ref="B30:G30"/>
    <mergeCell ref="B42:B43"/>
    <mergeCell ref="C42:C43"/>
    <mergeCell ref="E42:E43"/>
    <mergeCell ref="B41:G41"/>
    <mergeCell ref="B54:B55"/>
    <mergeCell ref="E54:E55"/>
    <mergeCell ref="C54:C55"/>
    <mergeCell ref="D54:D55"/>
    <mergeCell ref="D42:D43"/>
    <mergeCell ref="F42:F43"/>
    <mergeCell ref="G42:G43"/>
    <mergeCell ref="F54:F55"/>
    <mergeCell ref="G54:G55"/>
    <mergeCell ref="B53:G53"/>
    <mergeCell ref="B87:G87"/>
    <mergeCell ref="H66:H67"/>
    <mergeCell ref="G66:G67"/>
    <mergeCell ref="B77:B78"/>
    <mergeCell ref="D77:D78"/>
    <mergeCell ref="E77:E78"/>
    <mergeCell ref="F77:F78"/>
    <mergeCell ref="B76:G76"/>
    <mergeCell ref="B66:B67"/>
    <mergeCell ref="D66:D67"/>
    <mergeCell ref="E66:E67"/>
    <mergeCell ref="F66:F67"/>
    <mergeCell ref="B109:G109"/>
    <mergeCell ref="B120:B121"/>
    <mergeCell ref="B119:I119"/>
    <mergeCell ref="E120:E121"/>
    <mergeCell ref="F120:F121"/>
    <mergeCell ref="G120:G121"/>
    <mergeCell ref="I120:I121"/>
    <mergeCell ref="C120:C121"/>
    <mergeCell ref="G88:G89"/>
    <mergeCell ref="G7:H7"/>
    <mergeCell ref="B6:J6"/>
    <mergeCell ref="B1:G1"/>
    <mergeCell ref="B2:G2"/>
    <mergeCell ref="B3:G3"/>
    <mergeCell ref="F145:F146"/>
    <mergeCell ref="G145:G146"/>
    <mergeCell ref="C145:C146"/>
    <mergeCell ref="B144:G144"/>
    <mergeCell ref="B134:B135"/>
    <mergeCell ref="D134:D135"/>
    <mergeCell ref="B133:E133"/>
    <mergeCell ref="B145:B146"/>
    <mergeCell ref="D145:D146"/>
    <mergeCell ref="E145:E146"/>
    <mergeCell ref="B99:B100"/>
    <mergeCell ref="B98:G98"/>
    <mergeCell ref="F99:F100"/>
    <mergeCell ref="C7:D7"/>
    <mergeCell ref="E7:F7"/>
    <mergeCell ref="D120:D121"/>
    <mergeCell ref="B88:B89"/>
    <mergeCell ref="D88:D89"/>
    <mergeCell ref="F88:F89"/>
  </mergeCells>
  <pageMargins left="0.7" right="0.7" top="0.75" bottom="0.75" header="0.3" footer="0.3"/>
  <pageSetup orientation="portrait" r:id="rId1"/>
  <headerFooter>
    <oddFooter>&amp;L&amp;F
&amp;A&amp;R&amp;P of 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N24"/>
  <sheetViews>
    <sheetView zoomScale="85" zoomScaleNormal="85" workbookViewId="0">
      <selection activeCell="C11" sqref="C11"/>
    </sheetView>
  </sheetViews>
  <sheetFormatPr defaultColWidth="9.33203125" defaultRowHeight="15" x14ac:dyDescent="0.25"/>
  <cols>
    <col min="1" max="1" width="9.33203125" style="3"/>
    <col min="2" max="2" width="15.5" style="3" bestFit="1" customWidth="1"/>
    <col min="3" max="3" width="13" style="3" bestFit="1" customWidth="1"/>
    <col min="4" max="4" width="14.1640625" style="3" bestFit="1" customWidth="1"/>
    <col min="5" max="5" width="24.33203125" style="3" customWidth="1"/>
    <col min="6" max="6" width="17" style="3" customWidth="1"/>
    <col min="7" max="7" width="20" style="3" customWidth="1"/>
    <col min="8" max="9" width="22.33203125" style="3" bestFit="1" customWidth="1"/>
    <col min="10" max="10" width="15.6640625" style="3" customWidth="1"/>
    <col min="11" max="11" width="26.1640625" style="3" bestFit="1" customWidth="1"/>
    <col min="12" max="12" width="16.83203125" style="3" bestFit="1" customWidth="1"/>
    <col min="13" max="13" width="22.33203125" style="3" bestFit="1" customWidth="1"/>
    <col min="14" max="14" width="22.33203125" style="3" customWidth="1"/>
    <col min="15" max="16384" width="9.33203125" style="3"/>
  </cols>
  <sheetData>
    <row r="1" spans="1:14" x14ac:dyDescent="0.25">
      <c r="B1" s="208" t="str">
        <f>'Distribution 1 Year'!A1</f>
        <v>SAN DIEGO GAS &amp; ELECTRIC COMPANY</v>
      </c>
      <c r="C1" s="208"/>
      <c r="D1" s="208"/>
      <c r="E1" s="208"/>
      <c r="F1" s="208"/>
      <c r="G1" s="208"/>
      <c r="H1" s="208"/>
      <c r="I1" s="208"/>
    </row>
    <row r="2" spans="1:14" x14ac:dyDescent="0.25">
      <c r="A2" s="78"/>
      <c r="B2" s="208" t="str">
        <f>'Distribution 1 Year'!A2</f>
        <v>TEST YEAR 2019 GENERAL RATE CASE PHASE 2, APPLICATION 19-03-002</v>
      </c>
      <c r="C2" s="208"/>
      <c r="D2" s="208"/>
      <c r="E2" s="208"/>
      <c r="F2" s="208"/>
      <c r="G2" s="208"/>
      <c r="H2" s="208"/>
      <c r="I2" s="208"/>
    </row>
    <row r="3" spans="1:14" x14ac:dyDescent="0.25">
      <c r="B3" s="208" t="str">
        <f>'Distribution 1 Year'!A3</f>
        <v>REVENUE ALLOCATION WORKPAPERS - CHAPTER 2</v>
      </c>
      <c r="C3" s="208"/>
      <c r="D3" s="208"/>
      <c r="E3" s="208"/>
      <c r="F3" s="208"/>
      <c r="G3" s="210"/>
      <c r="H3" s="210"/>
      <c r="I3" s="210"/>
    </row>
    <row r="5" spans="1:14" x14ac:dyDescent="0.25">
      <c r="B5" s="31"/>
      <c r="K5" s="31"/>
      <c r="L5" s="33"/>
      <c r="M5" s="33"/>
      <c r="N5" s="33"/>
    </row>
    <row r="6" spans="1:14" x14ac:dyDescent="0.25">
      <c r="C6" s="4" t="s">
        <v>7</v>
      </c>
      <c r="D6" s="4" t="s">
        <v>8</v>
      </c>
      <c r="E6" s="4" t="s">
        <v>9</v>
      </c>
      <c r="F6" s="4" t="s">
        <v>40</v>
      </c>
      <c r="G6" s="42" t="s">
        <v>37</v>
      </c>
      <c r="H6" s="42" t="s">
        <v>38</v>
      </c>
      <c r="I6" s="42" t="s">
        <v>39</v>
      </c>
      <c r="J6" s="42"/>
    </row>
    <row r="7" spans="1:14" x14ac:dyDescent="0.25">
      <c r="B7" s="4" t="s">
        <v>2</v>
      </c>
      <c r="C7" s="5">
        <f>C17/$C$22</f>
        <v>0.44201131741885119</v>
      </c>
      <c r="D7" s="5">
        <f>D17/$D$22</f>
        <v>0.44828642520223272</v>
      </c>
      <c r="E7" s="6">
        <f>(D7-C7)/C7</f>
        <v>1.4196712925871123E-2</v>
      </c>
      <c r="F7" s="6">
        <f>F17</f>
        <v>-6.8035169675343113E-7</v>
      </c>
      <c r="G7" s="39">
        <f>C7*(1+F17)</f>
        <v>0.44201101669570142</v>
      </c>
      <c r="H7" s="6">
        <f>C7*(1+F17*2)</f>
        <v>0.44201071597255159</v>
      </c>
      <c r="I7" s="6">
        <f>C7*(1+F17*3)</f>
        <v>0.44201041524940182</v>
      </c>
      <c r="J7" s="6"/>
    </row>
    <row r="8" spans="1:14" x14ac:dyDescent="0.25">
      <c r="B8" s="4" t="s">
        <v>10</v>
      </c>
      <c r="C8" s="5">
        <f>C18/$C$22</f>
        <v>0.15778023473846647</v>
      </c>
      <c r="D8" s="5">
        <f>D18/$D$22</f>
        <v>0.15907272864132219</v>
      </c>
      <c r="E8" s="6">
        <f>(D8-C8)/C8</f>
        <v>8.1917352005346292E-3</v>
      </c>
      <c r="F8" s="6">
        <f>F18</f>
        <v>-1.9743163640906455E-3</v>
      </c>
      <c r="G8" s="39">
        <f>C8*(1+F18)</f>
        <v>0.15746872663909225</v>
      </c>
      <c r="H8" s="6">
        <f>C8*(1+F18*2)</f>
        <v>0.15715721853971804</v>
      </c>
      <c r="I8" s="6">
        <f>C8*(1+F18*3)</f>
        <v>0.15684571044034382</v>
      </c>
      <c r="J8" s="6"/>
    </row>
    <row r="9" spans="1:14" x14ac:dyDescent="0.25">
      <c r="B9" s="4" t="s">
        <v>11</v>
      </c>
      <c r="C9" s="5">
        <f>C19/$C$22</f>
        <v>0.38062920731815902</v>
      </c>
      <c r="D9" s="5">
        <f>D19/$D$22</f>
        <v>0.3728915160342513</v>
      </c>
      <c r="E9" s="6">
        <f>(D9-C9)/C9</f>
        <v>-2.0328685069719223E-2</v>
      </c>
      <c r="F9" s="6">
        <f>F19</f>
        <v>-1.1348027826247465E-2</v>
      </c>
      <c r="G9" s="39">
        <f>C9*(1+F19)</f>
        <v>0.37630981648203005</v>
      </c>
      <c r="H9" s="6">
        <f>C9*(1+F19*2)</f>
        <v>0.37199042564590107</v>
      </c>
      <c r="I9" s="6">
        <f>C9*(1+F19*3)</f>
        <v>0.36767103480977203</v>
      </c>
      <c r="J9" s="6"/>
    </row>
    <row r="10" spans="1:14" x14ac:dyDescent="0.25">
      <c r="B10" s="4" t="s">
        <v>3</v>
      </c>
      <c r="C10" s="5">
        <f>C20/$C$22</f>
        <v>1.3069733547091296E-2</v>
      </c>
      <c r="D10" s="5">
        <f>D20/$D$22</f>
        <v>1.3224407541428857E-2</v>
      </c>
      <c r="E10" s="6">
        <f>(D10-C10)/C10</f>
        <v>1.1834517802544209E-2</v>
      </c>
      <c r="F10" s="6">
        <f>F20</f>
        <v>-7.7705514889683759E-4</v>
      </c>
      <c r="G10" s="39">
        <f>C10*(1+F20)</f>
        <v>1.3059577643343818E-2</v>
      </c>
      <c r="H10" s="6">
        <f>C10*(1+F20*2)</f>
        <v>1.3049421739596343E-2</v>
      </c>
      <c r="I10" s="6">
        <f>C10*(1+F20*3)</f>
        <v>1.3039265835848864E-2</v>
      </c>
      <c r="J10" s="6"/>
    </row>
    <row r="11" spans="1:14" x14ac:dyDescent="0.25">
      <c r="B11" s="4" t="s">
        <v>12</v>
      </c>
      <c r="C11" s="5">
        <f>C21/$C$22</f>
        <v>6.5095069774320389E-3</v>
      </c>
      <c r="D11" s="5">
        <f>D21/$D$22</f>
        <v>6.5249225807649325E-3</v>
      </c>
      <c r="E11" s="6">
        <f>(D11-C11)/C11</f>
        <v>2.3681675718819108E-3</v>
      </c>
      <c r="F11" s="6">
        <f>F21</f>
        <v>-3.8883289247078367E-3</v>
      </c>
      <c r="G11" s="39">
        <f>C11*(1+F21)</f>
        <v>6.4841958731661027E-3</v>
      </c>
      <c r="H11" s="6">
        <f>C11*(1+F21*2)</f>
        <v>6.4588847689001656E-3</v>
      </c>
      <c r="I11" s="6">
        <f>C11*(1+F21*3)</f>
        <v>6.4335736646342293E-3</v>
      </c>
      <c r="J11" s="6"/>
    </row>
    <row r="12" spans="1:14" x14ac:dyDescent="0.25">
      <c r="K12" s="6"/>
    </row>
    <row r="13" spans="1:14" x14ac:dyDescent="0.25">
      <c r="K13" s="117"/>
    </row>
    <row r="14" spans="1:14" x14ac:dyDescent="0.25">
      <c r="B14" s="31"/>
    </row>
    <row r="15" spans="1:14" ht="15.75" thickBot="1" x14ac:dyDescent="0.3">
      <c r="B15" s="31"/>
    </row>
    <row r="16" spans="1:14" ht="60.75" thickBot="1" x14ac:dyDescent="0.3">
      <c r="B16" s="8"/>
      <c r="C16" s="9" t="s">
        <v>13</v>
      </c>
      <c r="D16" s="9" t="s">
        <v>14</v>
      </c>
      <c r="E16" s="9" t="s">
        <v>15</v>
      </c>
      <c r="F16" s="9" t="s">
        <v>33</v>
      </c>
      <c r="G16" s="9" t="s">
        <v>34</v>
      </c>
      <c r="H16" s="9" t="s">
        <v>35</v>
      </c>
      <c r="I16" s="9" t="s">
        <v>36</v>
      </c>
    </row>
    <row r="17" spans="2:12" ht="15.75" thickBot="1" x14ac:dyDescent="0.3">
      <c r="B17" s="10" t="s">
        <v>2</v>
      </c>
      <c r="C17" s="14">
        <f>'Distribution 1 Year'!C17</f>
        <v>702272.26480285113</v>
      </c>
      <c r="D17" s="14">
        <f>'Distribution 1 Year'!D17</f>
        <v>702270.83142647031</v>
      </c>
      <c r="E17" s="32">
        <f>(D17-C17)/C17</f>
        <v>-2.0410550902602934E-6</v>
      </c>
      <c r="F17" s="32">
        <f t="shared" ref="F17:F22" si="0">E17/3</f>
        <v>-6.8035169675343113E-7</v>
      </c>
      <c r="G17" s="14">
        <f t="shared" ref="G17:I21" si="1">$D$22*G7</f>
        <v>692439.98199257464</v>
      </c>
      <c r="H17" s="14">
        <f t="shared" si="1"/>
        <v>692439.5108895374</v>
      </c>
      <c r="I17" s="14">
        <f t="shared" si="1"/>
        <v>692439.03978650027</v>
      </c>
    </row>
    <row r="18" spans="2:12" ht="30.75" thickBot="1" x14ac:dyDescent="0.3">
      <c r="B18" s="10" t="s">
        <v>5</v>
      </c>
      <c r="C18" s="14">
        <f>'Distribution 1 Year'!C18</f>
        <v>250682.90884033972</v>
      </c>
      <c r="D18" s="14">
        <f>'Distribution 1 Year'!D18</f>
        <v>249198.12673297574</v>
      </c>
      <c r="E18" s="32">
        <f t="shared" ref="E18:E22" si="2">(D18-C18)/C18</f>
        <v>-5.9229490922719369E-3</v>
      </c>
      <c r="F18" s="32">
        <f t="shared" si="0"/>
        <v>-1.9743163640906455E-3</v>
      </c>
      <c r="G18" s="14">
        <f t="shared" si="1"/>
        <v>246685.34973062153</v>
      </c>
      <c r="H18" s="14">
        <f t="shared" si="1"/>
        <v>246197.3513446679</v>
      </c>
      <c r="I18" s="14">
        <f t="shared" si="1"/>
        <v>245709.35295871427</v>
      </c>
    </row>
    <row r="19" spans="2:12" ht="15.75" thickBot="1" x14ac:dyDescent="0.3">
      <c r="B19" s="10" t="s">
        <v>11</v>
      </c>
      <c r="C19" s="14">
        <f>'Distribution 1 Year'!C19</f>
        <v>604747.7178511658</v>
      </c>
      <c r="D19" s="14">
        <f>'Distribution 1 Year'!D19</f>
        <v>584159.63606106176</v>
      </c>
      <c r="E19" s="32">
        <f t="shared" si="2"/>
        <v>-3.4044083478742396E-2</v>
      </c>
      <c r="F19" s="32">
        <f t="shared" si="0"/>
        <v>-1.1348027826247465E-2</v>
      </c>
      <c r="G19" s="14">
        <f t="shared" si="1"/>
        <v>589514.63358623581</v>
      </c>
      <c r="H19" s="14">
        <f t="shared" si="1"/>
        <v>582748.01737122156</v>
      </c>
      <c r="I19" s="14">
        <f t="shared" si="1"/>
        <v>575981.40115620731</v>
      </c>
      <c r="K19" s="39"/>
    </row>
    <row r="20" spans="2:12" ht="15.75" thickBot="1" x14ac:dyDescent="0.3">
      <c r="B20" s="10" t="s">
        <v>16</v>
      </c>
      <c r="C20" s="14">
        <f>'Distribution 1 Year'!C20</f>
        <v>20765.331150532558</v>
      </c>
      <c r="D20" s="14">
        <f>'Distribution 1 Year'!D20</f>
        <v>20716.923728065351</v>
      </c>
      <c r="E20" s="32">
        <f t="shared" si="2"/>
        <v>-2.3311654466905128E-3</v>
      </c>
      <c r="F20" s="32">
        <f t="shared" si="0"/>
        <v>-7.7705514889683759E-4</v>
      </c>
      <c r="G20" s="14">
        <f t="shared" si="1"/>
        <v>20458.706608240896</v>
      </c>
      <c r="H20" s="14">
        <f t="shared" si="1"/>
        <v>20442.796702056676</v>
      </c>
      <c r="I20" s="14">
        <f t="shared" si="1"/>
        <v>20426.886795872451</v>
      </c>
      <c r="K20" s="39"/>
    </row>
    <row r="21" spans="2:12" ht="15.75" thickBot="1" x14ac:dyDescent="0.3">
      <c r="B21" s="10" t="s">
        <v>12</v>
      </c>
      <c r="C21" s="14">
        <f>'Distribution 1 Year'!C21</f>
        <v>10342.373662480783</v>
      </c>
      <c r="D21" s="14">
        <f>'Distribution 1 Year'!D21</f>
        <v>10221.730010494901</v>
      </c>
      <c r="E21" s="32">
        <f t="shared" si="2"/>
        <v>-1.1664986774123511E-2</v>
      </c>
      <c r="F21" s="32">
        <f t="shared" si="0"/>
        <v>-3.8883289247078367E-3</v>
      </c>
      <c r="G21" s="14">
        <f t="shared" si="1"/>
        <v>10157.928884253368</v>
      </c>
      <c r="H21" s="14">
        <f t="shared" si="1"/>
        <v>10118.277337300673</v>
      </c>
      <c r="I21" s="14">
        <f t="shared" si="1"/>
        <v>10078.62579034798</v>
      </c>
      <c r="K21" s="39"/>
    </row>
    <row r="22" spans="2:12" ht="15.75" thickBot="1" x14ac:dyDescent="0.3">
      <c r="B22" s="10" t="s">
        <v>4</v>
      </c>
      <c r="C22" s="14">
        <f>SUM(C17:C21)</f>
        <v>1588810.5963073699</v>
      </c>
      <c r="D22" s="14">
        <f>SUM(D17:D21)</f>
        <v>1566567.247959068</v>
      </c>
      <c r="E22" s="32">
        <f t="shared" si="2"/>
        <v>-1.3999999999999155E-2</v>
      </c>
      <c r="F22" s="32">
        <f t="shared" si="0"/>
        <v>-4.6666666666663852E-3</v>
      </c>
      <c r="G22" s="14">
        <f>SUM(G17:G21)</f>
        <v>1559256.6008019263</v>
      </c>
      <c r="H22" s="14">
        <f>SUM(H17:H21)</f>
        <v>1551945.9536447842</v>
      </c>
      <c r="I22" s="14">
        <f>SUM(I17:I21)</f>
        <v>1544635.3064876422</v>
      </c>
      <c r="K22" s="39"/>
    </row>
    <row r="23" spans="2:12" x14ac:dyDescent="0.25">
      <c r="B23" s="11"/>
      <c r="L23" s="39"/>
    </row>
    <row r="24" spans="2:12" x14ac:dyDescent="0.25">
      <c r="B24" s="12"/>
    </row>
  </sheetData>
  <mergeCells count="3">
    <mergeCell ref="B3:I3"/>
    <mergeCell ref="B2:I2"/>
    <mergeCell ref="B1:I1"/>
  </mergeCells>
  <pageMargins left="0.7" right="0.7" top="0.75" bottom="0.75" header="0.3" footer="0.3"/>
  <pageSetup orientation="portrait" r:id="rId1"/>
  <headerFooter>
    <oddFooter>&amp;L&amp;F
&amp;A&amp;R&amp;P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M15"/>
  <sheetViews>
    <sheetView zoomScale="85" zoomScaleNormal="85" workbookViewId="0">
      <selection activeCell="D9" sqref="D9"/>
    </sheetView>
  </sheetViews>
  <sheetFormatPr defaultRowHeight="11.25" x14ac:dyDescent="0.2"/>
  <cols>
    <col min="2" max="2" width="20.33203125" customWidth="1"/>
    <col min="3" max="3" width="13" bestFit="1" customWidth="1"/>
    <col min="4" max="4" width="14.33203125" bestFit="1" customWidth="1"/>
    <col min="5" max="5" width="27.33203125" customWidth="1"/>
  </cols>
  <sheetData>
    <row r="1" spans="1:13" x14ac:dyDescent="0.2">
      <c r="A1" s="211" t="str">
        <f>'Distribution 1 Year'!A1:E1</f>
        <v>SAN DIEGO GAS &amp; ELECTRIC COMPANY</v>
      </c>
      <c r="B1" s="211"/>
      <c r="C1" s="211"/>
      <c r="D1" s="211"/>
      <c r="E1" s="211"/>
      <c r="F1" s="211"/>
    </row>
    <row r="2" spans="1:13" x14ac:dyDescent="0.2">
      <c r="A2" s="211" t="str">
        <f>'Distribution 1 Year'!A2:E2</f>
        <v>TEST YEAR 2019 GENERAL RATE CASE PHASE 2, APPLICATION 19-03-002</v>
      </c>
      <c r="B2" s="211"/>
      <c r="C2" s="211"/>
      <c r="D2" s="211"/>
      <c r="E2" s="211"/>
      <c r="F2" s="211"/>
    </row>
    <row r="3" spans="1:13" x14ac:dyDescent="0.2">
      <c r="A3" s="211" t="str">
        <f>'Distribution 1 Year'!A3:E3</f>
        <v>REVENUE ALLOCATION WORKPAPERS - CHAPTER 2</v>
      </c>
      <c r="B3" s="211"/>
      <c r="C3" s="211"/>
      <c r="D3" s="211"/>
      <c r="E3" s="211"/>
      <c r="F3" s="211"/>
    </row>
    <row r="6" spans="1:13" ht="15" x14ac:dyDescent="0.25">
      <c r="B6" s="31" t="s">
        <v>53</v>
      </c>
    </row>
    <row r="8" spans="1:13" ht="15" x14ac:dyDescent="0.25">
      <c r="C8" s="4" t="s">
        <v>7</v>
      </c>
      <c r="D8" s="4" t="s">
        <v>8</v>
      </c>
      <c r="E8" s="4" t="s">
        <v>9</v>
      </c>
    </row>
    <row r="9" spans="1:13" ht="15" x14ac:dyDescent="0.25">
      <c r="B9" s="4" t="s">
        <v>2</v>
      </c>
      <c r="C9" s="36">
        <v>0.41548062462667706</v>
      </c>
      <c r="D9" s="37">
        <f>C9</f>
        <v>0.41548062462667706</v>
      </c>
      <c r="E9" s="34">
        <f>(D9-C9)/C9</f>
        <v>0</v>
      </c>
    </row>
    <row r="10" spans="1:13" ht="15" x14ac:dyDescent="0.25">
      <c r="B10" s="4" t="s">
        <v>10</v>
      </c>
      <c r="C10" s="36">
        <v>0.11372317853934664</v>
      </c>
      <c r="D10" s="37">
        <f t="shared" ref="D10:D13" si="0">C10</f>
        <v>0.11372317853934664</v>
      </c>
      <c r="E10" s="34">
        <f>(D10-C10)/C10</f>
        <v>0</v>
      </c>
    </row>
    <row r="11" spans="1:13" ht="15" x14ac:dyDescent="0.25">
      <c r="B11" s="4" t="s">
        <v>11</v>
      </c>
      <c r="C11" s="36">
        <v>0.44961563628046675</v>
      </c>
      <c r="D11" s="37">
        <f t="shared" si="0"/>
        <v>0.44961563628046675</v>
      </c>
      <c r="E11" s="34">
        <f>(D11-C11)/C11</f>
        <v>0</v>
      </c>
    </row>
    <row r="12" spans="1:13" ht="15" x14ac:dyDescent="0.25">
      <c r="B12" s="13" t="s">
        <v>3</v>
      </c>
      <c r="C12" s="36">
        <v>1.5896832423387675E-2</v>
      </c>
      <c r="D12" s="37">
        <f t="shared" si="0"/>
        <v>1.5896832423387675E-2</v>
      </c>
      <c r="E12" s="34">
        <f>(D12-C12)/C12</f>
        <v>0</v>
      </c>
    </row>
    <row r="13" spans="1:13" ht="15" x14ac:dyDescent="0.25">
      <c r="B13" s="4" t="s">
        <v>12</v>
      </c>
      <c r="C13" s="36">
        <v>5.2837281301218522E-3</v>
      </c>
      <c r="D13" s="37">
        <f t="shared" si="0"/>
        <v>5.2837281301218522E-3</v>
      </c>
      <c r="E13" s="34">
        <f>(D13-C13)/C13</f>
        <v>0</v>
      </c>
    </row>
    <row r="15" spans="1:13" ht="15.75" x14ac:dyDescent="0.25">
      <c r="M15" s="151"/>
    </row>
  </sheetData>
  <mergeCells count="3">
    <mergeCell ref="A1:F1"/>
    <mergeCell ref="A2:F2"/>
    <mergeCell ref="A3:F3"/>
  </mergeCells>
  <pageMargins left="0.7" right="0.7" top="0.75" bottom="0.75" header="0.3" footer="0.3"/>
  <pageSetup orientation="portrait" r:id="rId1"/>
  <headerFooter>
    <oddFooter>&amp;L&amp;F
&amp;A&amp;R&amp;P of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F44"/>
  <sheetViews>
    <sheetView zoomScale="85" zoomScaleNormal="85" workbookViewId="0">
      <selection activeCell="E20" sqref="E20"/>
    </sheetView>
  </sheetViews>
  <sheetFormatPr defaultColWidth="9.33203125" defaultRowHeight="15" x14ac:dyDescent="0.25"/>
  <cols>
    <col min="1" max="1" width="9.33203125" style="3"/>
    <col min="2" max="2" width="15.5" style="3" bestFit="1" customWidth="1"/>
    <col min="3" max="3" width="15" style="3" bestFit="1" customWidth="1"/>
    <col min="4" max="4" width="14.1640625" style="3" bestFit="1" customWidth="1"/>
    <col min="5" max="5" width="25.5" style="3" bestFit="1" customWidth="1"/>
    <col min="6" max="16384" width="9.33203125" style="3"/>
  </cols>
  <sheetData>
    <row r="1" spans="1:6" x14ac:dyDescent="0.25">
      <c r="A1" s="208" t="str">
        <f>'Distribution 1 Year'!A1:F1</f>
        <v>SAN DIEGO GAS &amp; ELECTRIC COMPANY</v>
      </c>
      <c r="B1" s="208"/>
      <c r="C1" s="208"/>
      <c r="D1" s="208"/>
      <c r="E1" s="208"/>
      <c r="F1" s="208"/>
    </row>
    <row r="2" spans="1:6" x14ac:dyDescent="0.25">
      <c r="A2" s="208" t="str">
        <f>'Distribution 1 Year'!A2:F2</f>
        <v>TEST YEAR 2019 GENERAL RATE CASE PHASE 2, APPLICATION 19-03-002</v>
      </c>
      <c r="B2" s="208"/>
      <c r="C2" s="208"/>
      <c r="D2" s="208"/>
      <c r="E2" s="208"/>
      <c r="F2" s="208"/>
    </row>
    <row r="3" spans="1:6" x14ac:dyDescent="0.25">
      <c r="A3" s="208" t="str">
        <f>'Distribution 1 Year'!A3:F3</f>
        <v>REVENUE ALLOCATION WORKPAPERS - CHAPTER 2</v>
      </c>
      <c r="B3" s="208"/>
      <c r="C3" s="208"/>
      <c r="D3" s="208"/>
      <c r="E3" s="208"/>
      <c r="F3" s="208"/>
    </row>
    <row r="5" spans="1:6" x14ac:dyDescent="0.25">
      <c r="B5" s="31" t="s">
        <v>31</v>
      </c>
    </row>
    <row r="6" spans="1:6" x14ac:dyDescent="0.25">
      <c r="B6" s="33"/>
      <c r="C6" s="4" t="s">
        <v>7</v>
      </c>
      <c r="D6" s="4" t="s">
        <v>8</v>
      </c>
      <c r="E6" s="4" t="s">
        <v>9</v>
      </c>
    </row>
    <row r="7" spans="1:6" x14ac:dyDescent="0.25">
      <c r="B7" s="4" t="s">
        <v>2</v>
      </c>
      <c r="C7" s="36">
        <v>0.42829805435073137</v>
      </c>
      <c r="D7" s="37">
        <v>0.42829762764116119</v>
      </c>
      <c r="E7" s="34">
        <f>(D7-C7)/C7</f>
        <v>-9.962911711683308E-7</v>
      </c>
    </row>
    <row r="8" spans="1:6" x14ac:dyDescent="0.25">
      <c r="B8" s="4" t="s">
        <v>10</v>
      </c>
      <c r="C8" s="36">
        <v>0.13271428239502228</v>
      </c>
      <c r="D8" s="37">
        <v>0.13202604990934458</v>
      </c>
      <c r="E8" s="34">
        <f>(D8-C8)/C8</f>
        <v>-5.1858207968091072E-3</v>
      </c>
    </row>
    <row r="9" spans="1:6" x14ac:dyDescent="0.25">
      <c r="B9" s="4" t="s">
        <v>11</v>
      </c>
      <c r="C9" s="36">
        <v>0.42030832470214263</v>
      </c>
      <c r="D9" s="37">
        <v>0.40330917347537121</v>
      </c>
      <c r="E9" s="34">
        <f>(D9-C9)/C9</f>
        <v>-4.0444479035284663E-2</v>
      </c>
    </row>
    <row r="10" spans="1:6" x14ac:dyDescent="0.25">
      <c r="B10" s="13" t="s">
        <v>3</v>
      </c>
      <c r="C10" s="36">
        <v>1.4992320849857636E-2</v>
      </c>
      <c r="D10" s="37">
        <v>1.4951208047804129E-2</v>
      </c>
      <c r="E10" s="34">
        <f>(D10-C10)/C10</f>
        <v>-2.7422573506287215E-3</v>
      </c>
    </row>
    <row r="11" spans="1:6" x14ac:dyDescent="0.25">
      <c r="B11" s="4" t="s">
        <v>12</v>
      </c>
      <c r="C11" s="36">
        <v>3.6870177022459631E-3</v>
      </c>
      <c r="D11" s="37">
        <v>3.6684349892851446E-3</v>
      </c>
      <c r="E11" s="34">
        <f>(D11-C11)/C11</f>
        <v>-5.0400389858445051E-3</v>
      </c>
    </row>
    <row r="12" spans="1:6" x14ac:dyDescent="0.25">
      <c r="B12" s="4" t="s">
        <v>148</v>
      </c>
      <c r="C12" s="3">
        <v>0</v>
      </c>
      <c r="D12" s="6">
        <v>1.774750593703333E-2</v>
      </c>
      <c r="E12" s="6">
        <f>IF(ISERROR(D12-C12/C12),0,D12-C12/C12)</f>
        <v>0</v>
      </c>
    </row>
    <row r="13" spans="1:6" ht="15.75" thickBot="1" x14ac:dyDescent="0.3">
      <c r="B13" s="4"/>
    </row>
    <row r="14" spans="1:6" ht="60.75" thickBot="1" x14ac:dyDescent="0.3">
      <c r="B14" s="8"/>
      <c r="C14" s="9" t="s">
        <v>17</v>
      </c>
      <c r="D14" s="9" t="s">
        <v>18</v>
      </c>
      <c r="E14" s="9" t="s">
        <v>15</v>
      </c>
    </row>
    <row r="15" spans="1:6" ht="15.75" thickBot="1" x14ac:dyDescent="0.3">
      <c r="B15" s="10" t="s">
        <v>2</v>
      </c>
      <c r="C15" s="14">
        <f t="shared" ref="C15:C20" si="0">$C$21*C7</f>
        <v>603592.50779147819</v>
      </c>
      <c r="D15" s="14">
        <f>$D$21*D7</f>
        <v>603591.90643759177</v>
      </c>
      <c r="E15" s="32">
        <f t="shared" ref="E15:E21" si="1">(D15-C15)/C15</f>
        <v>-9.9629117104380446E-7</v>
      </c>
    </row>
    <row r="16" spans="1:6" ht="30.75" thickBot="1" x14ac:dyDescent="0.3">
      <c r="B16" s="10" t="s">
        <v>5</v>
      </c>
      <c r="C16" s="14">
        <f t="shared" si="0"/>
        <v>187031.77779313474</v>
      </c>
      <c r="D16" s="14">
        <f>$D$21*D8</f>
        <v>186061.86451019091</v>
      </c>
      <c r="E16" s="32">
        <f t="shared" si="1"/>
        <v>-5.1858207968091792E-3</v>
      </c>
    </row>
    <row r="17" spans="2:5" ht="15.75" thickBot="1" x14ac:dyDescent="0.3">
      <c r="B17" s="10" t="s">
        <v>11</v>
      </c>
      <c r="C17" s="14">
        <f t="shared" si="0"/>
        <v>592332.72991908458</v>
      </c>
      <c r="D17" s="14">
        <f>$D$21*D9</f>
        <v>568376.1412419593</v>
      </c>
      <c r="E17" s="32">
        <f t="shared" si="1"/>
        <v>-4.0444479035284552E-2</v>
      </c>
    </row>
    <row r="18" spans="2:5" ht="15.75" thickBot="1" x14ac:dyDescent="0.3">
      <c r="B18" s="10" t="s">
        <v>16</v>
      </c>
      <c r="C18" s="14">
        <f t="shared" si="0"/>
        <v>21128.39983150996</v>
      </c>
      <c r="D18" s="14">
        <f t="shared" ref="D18:D20" si="2">$D$21*D10</f>
        <v>21070.460321764978</v>
      </c>
      <c r="E18" s="32">
        <f t="shared" si="1"/>
        <v>-2.7422573506287523E-3</v>
      </c>
    </row>
    <row r="19" spans="2:5" ht="15.75" thickBot="1" x14ac:dyDescent="0.3">
      <c r="B19" s="10" t="s">
        <v>12</v>
      </c>
      <c r="C19" s="14">
        <f t="shared" si="0"/>
        <v>5196.0456942627115</v>
      </c>
      <c r="D19" s="14">
        <f t="shared" si="2"/>
        <v>5169.857421391398</v>
      </c>
      <c r="E19" s="32">
        <f t="shared" si="1"/>
        <v>-5.0400389858445025E-3</v>
      </c>
    </row>
    <row r="20" spans="2:5" ht="15.75" thickBot="1" x14ac:dyDescent="0.3">
      <c r="B20" s="10" t="s">
        <v>147</v>
      </c>
      <c r="C20" s="14">
        <f t="shared" si="0"/>
        <v>0</v>
      </c>
      <c r="D20" s="14">
        <f t="shared" si="2"/>
        <v>25011.231096571533</v>
      </c>
      <c r="E20" s="32">
        <f>IF(ISERROR(D20-C20/C20),0,D20-C20/C20)</f>
        <v>0</v>
      </c>
    </row>
    <row r="21" spans="2:5" ht="15.75" thickBot="1" x14ac:dyDescent="0.3">
      <c r="B21" s="10" t="s">
        <v>4</v>
      </c>
      <c r="C21" s="14">
        <v>1409281.4610294704</v>
      </c>
      <c r="D21" s="14">
        <f>C21</f>
        <v>1409281.4610294704</v>
      </c>
      <c r="E21" s="32">
        <f t="shared" si="1"/>
        <v>0</v>
      </c>
    </row>
    <row r="23" spans="2:5" x14ac:dyDescent="0.25">
      <c r="B23" s="12"/>
    </row>
    <row r="26" spans="2:5" x14ac:dyDescent="0.25">
      <c r="B26" s="103"/>
      <c r="C26" s="103"/>
      <c r="D26" s="103"/>
      <c r="E26" s="103"/>
    </row>
    <row r="27" spans="2:5" x14ac:dyDescent="0.25">
      <c r="B27" s="104"/>
      <c r="C27" s="105"/>
      <c r="D27" s="105"/>
      <c r="E27" s="105"/>
    </row>
    <row r="28" spans="2:5" x14ac:dyDescent="0.25">
      <c r="B28" s="105"/>
      <c r="C28" s="13"/>
      <c r="D28" s="13"/>
      <c r="E28" s="13"/>
    </row>
    <row r="29" spans="2:5" x14ac:dyDescent="0.25">
      <c r="B29" s="13"/>
      <c r="C29" s="106"/>
      <c r="D29" s="106"/>
      <c r="E29" s="107"/>
    </row>
    <row r="30" spans="2:5" x14ac:dyDescent="0.25">
      <c r="B30" s="13"/>
      <c r="C30" s="106"/>
      <c r="D30" s="106"/>
      <c r="E30" s="107"/>
    </row>
    <row r="31" spans="2:5" x14ac:dyDescent="0.25">
      <c r="B31" s="13"/>
      <c r="C31" s="106"/>
      <c r="D31" s="106"/>
      <c r="E31" s="107"/>
    </row>
    <row r="32" spans="2:5" x14ac:dyDescent="0.25">
      <c r="B32" s="13"/>
      <c r="C32" s="106"/>
      <c r="D32" s="106"/>
      <c r="E32" s="107"/>
    </row>
    <row r="33" spans="2:5" x14ac:dyDescent="0.25">
      <c r="B33" s="13"/>
      <c r="C33" s="106"/>
      <c r="D33" s="106"/>
      <c r="E33" s="107"/>
    </row>
    <row r="34" spans="2:5" x14ac:dyDescent="0.25">
      <c r="B34" s="103"/>
      <c r="C34" s="108"/>
      <c r="D34" s="103"/>
      <c r="E34" s="103"/>
    </row>
    <row r="35" spans="2:5" x14ac:dyDescent="0.25">
      <c r="B35" s="13"/>
      <c r="C35" s="103"/>
      <c r="D35" s="103"/>
      <c r="E35" s="103"/>
    </row>
    <row r="36" spans="2:5" x14ac:dyDescent="0.25">
      <c r="B36" s="109"/>
      <c r="C36" s="109"/>
      <c r="D36" s="109"/>
      <c r="E36" s="109"/>
    </row>
    <row r="37" spans="2:5" x14ac:dyDescent="0.25">
      <c r="B37" s="110"/>
      <c r="C37" s="111"/>
      <c r="D37" s="111"/>
      <c r="E37" s="112"/>
    </row>
    <row r="38" spans="2:5" x14ac:dyDescent="0.25">
      <c r="B38" s="110"/>
      <c r="C38" s="111"/>
      <c r="D38" s="111"/>
      <c r="E38" s="112"/>
    </row>
    <row r="39" spans="2:5" x14ac:dyDescent="0.25">
      <c r="B39" s="110"/>
      <c r="C39" s="111"/>
      <c r="D39" s="111"/>
      <c r="E39" s="112"/>
    </row>
    <row r="40" spans="2:5" x14ac:dyDescent="0.25">
      <c r="B40" s="110"/>
      <c r="C40" s="111"/>
      <c r="D40" s="111"/>
      <c r="E40" s="112"/>
    </row>
    <row r="41" spans="2:5" x14ac:dyDescent="0.25">
      <c r="B41" s="110"/>
      <c r="C41" s="111"/>
      <c r="D41" s="111"/>
      <c r="E41" s="112"/>
    </row>
    <row r="42" spans="2:5" x14ac:dyDescent="0.25">
      <c r="B42" s="110"/>
      <c r="C42" s="111"/>
      <c r="D42" s="111"/>
      <c r="E42" s="112"/>
    </row>
    <row r="44" spans="2:5" x14ac:dyDescent="0.25">
      <c r="B44" s="12"/>
    </row>
  </sheetData>
  <mergeCells count="3">
    <mergeCell ref="A1:F1"/>
    <mergeCell ref="A2:F2"/>
    <mergeCell ref="A3:F3"/>
  </mergeCells>
  <pageMargins left="0.7" right="0.7" top="0.75" bottom="0.75" header="0.3" footer="0.3"/>
  <pageSetup orientation="portrait" r:id="rId1"/>
  <headerFooter>
    <oddFooter>&amp;L&amp;F
&amp;A&amp;R&amp;P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O30"/>
  <sheetViews>
    <sheetView zoomScale="85" zoomScaleNormal="85" workbookViewId="0">
      <selection activeCell="E7" sqref="E7"/>
    </sheetView>
  </sheetViews>
  <sheetFormatPr defaultColWidth="9.33203125" defaultRowHeight="15" x14ac:dyDescent="0.25"/>
  <cols>
    <col min="1" max="1" width="9.33203125" style="3"/>
    <col min="2" max="2" width="15.5" style="3" bestFit="1" customWidth="1"/>
    <col min="3" max="4" width="15.83203125" style="3" bestFit="1" customWidth="1"/>
    <col min="5" max="5" width="25.5" style="3" bestFit="1" customWidth="1"/>
    <col min="6" max="12" width="9.33203125" style="3"/>
    <col min="13" max="13" width="16.33203125" style="3" bestFit="1" customWidth="1"/>
    <col min="14" max="14" width="39.6640625" style="3" bestFit="1" customWidth="1"/>
    <col min="15" max="15" width="24.6640625" style="3" bestFit="1" customWidth="1"/>
    <col min="16" max="16384" width="9.33203125" style="3"/>
  </cols>
  <sheetData>
    <row r="1" spans="1:15" x14ac:dyDescent="0.25">
      <c r="A1" s="208" t="str">
        <f>'Distribution 1 Year'!A1:F1</f>
        <v>SAN DIEGO GAS &amp; ELECTRIC COMPANY</v>
      </c>
      <c r="B1" s="208"/>
      <c r="C1" s="208"/>
      <c r="D1" s="208"/>
      <c r="E1" s="208"/>
      <c r="F1" s="208"/>
    </row>
    <row r="2" spans="1:15" x14ac:dyDescent="0.25">
      <c r="A2" s="208" t="str">
        <f>'Distribution 1 Year'!A2:F2</f>
        <v>TEST YEAR 2019 GENERAL RATE CASE PHASE 2, APPLICATION 19-03-002</v>
      </c>
      <c r="B2" s="208"/>
      <c r="C2" s="208"/>
      <c r="D2" s="208"/>
      <c r="E2" s="208"/>
      <c r="F2" s="208"/>
    </row>
    <row r="3" spans="1:15" x14ac:dyDescent="0.25">
      <c r="A3" s="208" t="str">
        <f>'Distribution 1 Year'!A3:F3</f>
        <v>REVENUE ALLOCATION WORKPAPERS - CHAPTER 2</v>
      </c>
      <c r="B3" s="208"/>
      <c r="C3" s="208"/>
      <c r="D3" s="208"/>
      <c r="E3" s="208"/>
      <c r="F3" s="208"/>
    </row>
    <row r="6" spans="1:15" x14ac:dyDescent="0.25">
      <c r="B6" s="33"/>
      <c r="C6" s="4" t="s">
        <v>7</v>
      </c>
      <c r="D6" s="4" t="s">
        <v>8</v>
      </c>
      <c r="E6" s="4" t="s">
        <v>9</v>
      </c>
    </row>
    <row r="7" spans="1:15" x14ac:dyDescent="0.25">
      <c r="B7" s="4" t="s">
        <v>2</v>
      </c>
      <c r="C7" s="36">
        <v>0.38553271851922483</v>
      </c>
      <c r="D7" s="37">
        <v>0.38553229361370073</v>
      </c>
      <c r="E7" s="34">
        <f>(D7-C7)/C7</f>
        <v>-1.1021257177108542E-6</v>
      </c>
    </row>
    <row r="8" spans="1:15" x14ac:dyDescent="0.25">
      <c r="B8" s="4" t="s">
        <v>10</v>
      </c>
      <c r="C8" s="36">
        <v>0.12564876511337161</v>
      </c>
      <c r="D8" s="37">
        <v>0.12492754860927764</v>
      </c>
      <c r="E8" s="34">
        <f>(D8-C8)/C8</f>
        <v>-5.7399410447307245E-3</v>
      </c>
    </row>
    <row r="9" spans="1:15" x14ac:dyDescent="0.25">
      <c r="B9" s="4" t="s">
        <v>11</v>
      </c>
      <c r="C9" s="36">
        <v>0.47788725814771449</v>
      </c>
      <c r="D9" s="37">
        <v>0.45873441156800937</v>
      </c>
      <c r="E9" s="34">
        <f>(D9-C9)/C9</f>
        <v>-4.007816959577732E-2</v>
      </c>
    </row>
    <row r="10" spans="1:15" x14ac:dyDescent="0.25">
      <c r="B10" s="4" t="s">
        <v>3</v>
      </c>
      <c r="C10" s="36">
        <v>1.0618791643714346E-2</v>
      </c>
      <c r="D10" s="37">
        <v>1.0587361609700894E-2</v>
      </c>
      <c r="E10" s="34">
        <f>(D10-C10)/C10</f>
        <v>-2.9598503358955219E-3</v>
      </c>
    </row>
    <row r="11" spans="1:15" x14ac:dyDescent="0.25">
      <c r="B11" s="15" t="s">
        <v>12</v>
      </c>
      <c r="C11" s="37">
        <v>3.1246657597469921E-4</v>
      </c>
      <c r="D11" s="37">
        <v>3.1246657597469899E-4</v>
      </c>
      <c r="E11" s="34">
        <f>(D11-C11)/C11</f>
        <v>-6.939636145744392E-16</v>
      </c>
    </row>
    <row r="12" spans="1:15" x14ac:dyDescent="0.25">
      <c r="B12" s="15" t="s">
        <v>147</v>
      </c>
      <c r="C12" s="37">
        <v>0</v>
      </c>
      <c r="D12" s="37">
        <v>1.9905918023336723E-2</v>
      </c>
      <c r="E12" s="6">
        <f>IF(ISERROR(D12-C12/C12),0,D12-C12/C12)</f>
        <v>0</v>
      </c>
    </row>
    <row r="13" spans="1:15" ht="15.75" thickBot="1" x14ac:dyDescent="0.3">
      <c r="L13" s="38"/>
      <c r="M13" s="38"/>
      <c r="N13" s="38"/>
      <c r="O13" s="38"/>
    </row>
    <row r="14" spans="1:15" ht="60.75" thickBot="1" x14ac:dyDescent="0.3">
      <c r="B14" s="8"/>
      <c r="C14" s="9" t="s">
        <v>17</v>
      </c>
      <c r="D14" s="9" t="s">
        <v>18</v>
      </c>
      <c r="E14" s="9" t="s">
        <v>15</v>
      </c>
      <c r="L14" s="38"/>
      <c r="M14" s="38"/>
      <c r="N14" s="38"/>
      <c r="O14" s="165"/>
    </row>
    <row r="15" spans="1:15" ht="15.75" thickBot="1" x14ac:dyDescent="0.3">
      <c r="B15" s="10" t="s">
        <v>2</v>
      </c>
      <c r="C15" s="164">
        <f>$C$21*C7</f>
        <v>6178.1119622254109</v>
      </c>
      <c r="D15" s="164">
        <f t="shared" ref="D15:D20" si="0">D7*$D$21</f>
        <v>6178.1051531693283</v>
      </c>
      <c r="E15" s="32">
        <f t="shared" ref="E15:E21" si="1">(D15-C15)/C15</f>
        <v>-1.1021257180566698E-6</v>
      </c>
      <c r="L15" s="38"/>
      <c r="M15" s="38"/>
      <c r="N15" s="38"/>
      <c r="O15" s="165"/>
    </row>
    <row r="16" spans="1:15" ht="30.75" thickBot="1" x14ac:dyDescent="0.3">
      <c r="B16" s="10" t="s">
        <v>5</v>
      </c>
      <c r="C16" s="164">
        <f t="shared" ref="C16:C18" si="2">$C$21*C8</f>
        <v>2013.5052136880124</v>
      </c>
      <c r="D16" s="164">
        <f t="shared" si="0"/>
        <v>2001.9478124681846</v>
      </c>
      <c r="E16" s="32">
        <f t="shared" si="1"/>
        <v>-5.7399410447310827E-3</v>
      </c>
      <c r="L16" s="38"/>
      <c r="M16" s="38"/>
      <c r="N16" s="38"/>
      <c r="O16" s="165"/>
    </row>
    <row r="17" spans="2:15" ht="15.75" thickBot="1" x14ac:dyDescent="0.3">
      <c r="B17" s="10" t="s">
        <v>11</v>
      </c>
      <c r="C17" s="164">
        <f t="shared" si="2"/>
        <v>7658.0815176916631</v>
      </c>
      <c r="D17" s="164">
        <f t="shared" si="0"/>
        <v>7351.1596278473262</v>
      </c>
      <c r="E17" s="32">
        <f t="shared" si="1"/>
        <v>-4.007816959577766E-2</v>
      </c>
      <c r="L17" s="38"/>
      <c r="M17" s="38"/>
      <c r="N17" s="38"/>
      <c r="O17" s="165"/>
    </row>
    <row r="18" spans="2:15" ht="15.75" thickBot="1" x14ac:dyDescent="0.3">
      <c r="B18" s="10" t="s">
        <v>16</v>
      </c>
      <c r="C18" s="164">
        <f t="shared" si="2"/>
        <v>170.16476300736963</v>
      </c>
      <c r="D18" s="164">
        <f>D10*$D$21</f>
        <v>169.66110077642463</v>
      </c>
      <c r="E18" s="32">
        <f t="shared" si="1"/>
        <v>-2.9598503358958268E-3</v>
      </c>
      <c r="L18" s="38"/>
      <c r="M18" s="38"/>
      <c r="N18" s="38"/>
      <c r="O18" s="165"/>
    </row>
    <row r="19" spans="2:15" ht="15.75" thickBot="1" x14ac:dyDescent="0.3">
      <c r="B19" s="10" t="s">
        <v>12</v>
      </c>
      <c r="C19" s="164">
        <f>$C$21*C11</f>
        <v>5.0072364759066259</v>
      </c>
      <c r="D19" s="164">
        <f t="shared" si="0"/>
        <v>5.0072364759066206</v>
      </c>
      <c r="E19" s="32">
        <f t="shared" si="1"/>
        <v>-1.0642737853190472E-15</v>
      </c>
      <c r="L19" s="38"/>
      <c r="M19" s="38"/>
      <c r="N19" s="38"/>
      <c r="O19" s="165"/>
    </row>
    <row r="20" spans="2:15" ht="15.75" thickBot="1" x14ac:dyDescent="0.3">
      <c r="B20" s="10" t="s">
        <v>147</v>
      </c>
      <c r="C20" s="164">
        <v>0</v>
      </c>
      <c r="D20" s="164">
        <f t="shared" si="0"/>
        <v>318.98976235118801</v>
      </c>
      <c r="E20" s="32">
        <f>IF(ISERROR(D20-C20/C20),0,D20-C20/C20)</f>
        <v>0</v>
      </c>
      <c r="L20" s="38"/>
      <c r="M20" s="38"/>
      <c r="N20" s="38"/>
      <c r="O20" s="165"/>
    </row>
    <row r="21" spans="2:15" ht="15.75" thickBot="1" x14ac:dyDescent="0.3">
      <c r="B21" s="10" t="s">
        <v>4</v>
      </c>
      <c r="C21" s="164">
        <v>16024.870693088364</v>
      </c>
      <c r="D21" s="164">
        <v>16024.870693088358</v>
      </c>
      <c r="E21" s="32">
        <f t="shared" si="1"/>
        <v>-3.4053118525263341E-16</v>
      </c>
    </row>
    <row r="22" spans="2:15" x14ac:dyDescent="0.25">
      <c r="B22" s="11"/>
    </row>
    <row r="23" spans="2:15" x14ac:dyDescent="0.25">
      <c r="B23" s="12"/>
      <c r="C23" s="38"/>
    </row>
    <row r="24" spans="2:15" x14ac:dyDescent="0.25">
      <c r="C24" s="38"/>
    </row>
    <row r="25" spans="2:15" x14ac:dyDescent="0.25">
      <c r="C25" s="38"/>
    </row>
    <row r="26" spans="2:15" x14ac:dyDescent="0.25">
      <c r="C26" s="38"/>
      <c r="D26" s="64"/>
    </row>
    <row r="27" spans="2:15" x14ac:dyDescent="0.25">
      <c r="C27" s="38"/>
    </row>
    <row r="28" spans="2:15" x14ac:dyDescent="0.25">
      <c r="C28" s="38"/>
    </row>
    <row r="29" spans="2:15" x14ac:dyDescent="0.25">
      <c r="C29" s="38"/>
    </row>
    <row r="30" spans="2:15" x14ac:dyDescent="0.25">
      <c r="C30" s="38"/>
    </row>
  </sheetData>
  <mergeCells count="3">
    <mergeCell ref="A1:F1"/>
    <mergeCell ref="A2:F2"/>
    <mergeCell ref="A3:F3"/>
  </mergeCells>
  <pageMargins left="0.7" right="0.7" top="0.75" bottom="0.75" header="0.3" footer="0.3"/>
  <pageSetup orientation="portrait" r:id="rId1"/>
  <headerFooter>
    <oddFooter>&amp;L&amp;F
&amp;A&amp;R&amp;P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5"/>
  <dimension ref="A1:F29"/>
  <sheetViews>
    <sheetView zoomScale="85" zoomScaleNormal="85" workbookViewId="0">
      <selection activeCell="D12" sqref="D12"/>
    </sheetView>
  </sheetViews>
  <sheetFormatPr defaultColWidth="9.33203125" defaultRowHeight="15" x14ac:dyDescent="0.25"/>
  <cols>
    <col min="1" max="1" width="10.6640625" style="3" customWidth="1"/>
    <col min="2" max="2" width="22" style="3" customWidth="1"/>
    <col min="3" max="3" width="14.1640625" style="3" bestFit="1" customWidth="1"/>
    <col min="4" max="4" width="16.6640625" style="3" bestFit="1" customWidth="1"/>
    <col min="5" max="5" width="25.5" style="3" bestFit="1" customWidth="1"/>
    <col min="6" max="6" width="10" style="3" customWidth="1"/>
    <col min="7" max="16384" width="9.33203125" style="3"/>
  </cols>
  <sheetData>
    <row r="1" spans="1:6" x14ac:dyDescent="0.25">
      <c r="A1" s="208" t="str">
        <f>'Distribution 1 Year'!A1:F1</f>
        <v>SAN DIEGO GAS &amp; ELECTRIC COMPANY</v>
      </c>
      <c r="B1" s="208"/>
      <c r="C1" s="208"/>
      <c r="D1" s="208"/>
      <c r="E1" s="208"/>
      <c r="F1" s="208"/>
    </row>
    <row r="2" spans="1:6" x14ac:dyDescent="0.25">
      <c r="A2" s="208" t="str">
        <f>'Distribution 1 Year'!A2:F2</f>
        <v>TEST YEAR 2019 GENERAL RATE CASE PHASE 2, APPLICATION 19-03-002</v>
      </c>
      <c r="B2" s="208"/>
      <c r="C2" s="208"/>
      <c r="D2" s="208"/>
      <c r="E2" s="208"/>
      <c r="F2" s="208"/>
    </row>
    <row r="3" spans="1:6" x14ac:dyDescent="0.25">
      <c r="A3" s="208" t="str">
        <f>'Distribution 1 Year'!A3:F3</f>
        <v>REVENUE ALLOCATION WORKPAPERS - CHAPTER 2</v>
      </c>
      <c r="B3" s="208"/>
      <c r="C3" s="208"/>
      <c r="D3" s="208"/>
      <c r="E3" s="208"/>
      <c r="F3" s="208"/>
    </row>
    <row r="6" spans="1:6" x14ac:dyDescent="0.25">
      <c r="B6" s="33"/>
      <c r="C6" s="4" t="s">
        <v>25</v>
      </c>
      <c r="D6" s="4" t="s">
        <v>32</v>
      </c>
      <c r="E6" s="4" t="s">
        <v>9</v>
      </c>
    </row>
    <row r="7" spans="1:6" x14ac:dyDescent="0.25">
      <c r="B7" s="4" t="s">
        <v>2</v>
      </c>
      <c r="C7" s="36">
        <v>0.41758550488958696</v>
      </c>
      <c r="D7" s="37">
        <v>0.41758550488958696</v>
      </c>
      <c r="E7" s="34">
        <f>(D7-C7)/C7</f>
        <v>0</v>
      </c>
    </row>
    <row r="8" spans="1:6" x14ac:dyDescent="0.25">
      <c r="B8" s="4" t="s">
        <v>26</v>
      </c>
      <c r="C8" s="36">
        <v>0.10826782975990763</v>
      </c>
      <c r="D8" s="36">
        <v>0.10826782975990763</v>
      </c>
      <c r="E8" s="34">
        <f>(D8-C8)/C8</f>
        <v>0</v>
      </c>
    </row>
    <row r="9" spans="1:6" x14ac:dyDescent="0.25">
      <c r="B9" s="4" t="s">
        <v>11</v>
      </c>
      <c r="C9" s="36">
        <v>0.46145420742217486</v>
      </c>
      <c r="D9" s="36">
        <v>0.46145420742217486</v>
      </c>
      <c r="E9" s="34">
        <f>(D9-C9)/C9</f>
        <v>0</v>
      </c>
    </row>
    <row r="10" spans="1:6" x14ac:dyDescent="0.25">
      <c r="B10" s="4" t="s">
        <v>3</v>
      </c>
      <c r="C10" s="36">
        <v>9.0131670581601424E-3</v>
      </c>
      <c r="D10" s="36">
        <v>9.0131670581601424E-3</v>
      </c>
      <c r="E10" s="34">
        <f>(D10-C10)/C10</f>
        <v>0</v>
      </c>
    </row>
    <row r="11" spans="1:6" x14ac:dyDescent="0.25">
      <c r="B11" s="4" t="s">
        <v>12</v>
      </c>
      <c r="C11" s="36">
        <v>3.6792908701705658E-3</v>
      </c>
      <c r="D11" s="36">
        <v>3.6792908701705658E-3</v>
      </c>
      <c r="E11" s="34">
        <f>(D11-C11)/C11</f>
        <v>0</v>
      </c>
    </row>
    <row r="12" spans="1:6" x14ac:dyDescent="0.25">
      <c r="B12" s="4"/>
      <c r="C12" s="5"/>
      <c r="D12" s="16"/>
      <c r="E12" s="6"/>
    </row>
    <row r="13" spans="1:6" x14ac:dyDescent="0.25">
      <c r="C13" s="6"/>
    </row>
    <row r="14" spans="1:6" x14ac:dyDescent="0.25">
      <c r="B14" s="19" t="s">
        <v>162</v>
      </c>
      <c r="C14" s="83"/>
      <c r="D14" s="21"/>
    </row>
    <row r="15" spans="1:6" x14ac:dyDescent="0.25">
      <c r="B15" s="19"/>
      <c r="C15" s="83"/>
      <c r="D15" s="21"/>
    </row>
    <row r="16" spans="1:6" x14ac:dyDescent="0.25">
      <c r="B16" s="19"/>
      <c r="C16" s="83"/>
      <c r="D16" s="21"/>
    </row>
    <row r="17" spans="1:6" x14ac:dyDescent="0.25">
      <c r="B17" s="12"/>
      <c r="C17" s="20"/>
    </row>
    <row r="18" spans="1:6" x14ac:dyDescent="0.25">
      <c r="C18" s="5"/>
    </row>
    <row r="19" spans="1:6" x14ac:dyDescent="0.25">
      <c r="C19" s="5"/>
    </row>
    <row r="20" spans="1:6" x14ac:dyDescent="0.25">
      <c r="C20" s="5"/>
      <c r="F20" s="21"/>
    </row>
    <row r="21" spans="1:6" x14ac:dyDescent="0.25">
      <c r="B21" s="21"/>
    </row>
    <row r="29" spans="1:6" x14ac:dyDescent="0.25">
      <c r="A29" s="21"/>
    </row>
  </sheetData>
  <mergeCells count="3">
    <mergeCell ref="A1:F1"/>
    <mergeCell ref="A2:F2"/>
    <mergeCell ref="A3:F3"/>
  </mergeCells>
  <pageMargins left="0.7" right="0.7" top="0.75" bottom="0.75" header="0.3" footer="0.3"/>
  <pageSetup orientation="portrait" r:id="rId1"/>
  <headerFooter>
    <oddFooter>&amp;L&amp;F
&amp;A&amp;R&amp;P of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Q43"/>
  <sheetViews>
    <sheetView zoomScaleNormal="100" workbookViewId="0">
      <selection activeCell="D28" sqref="D28"/>
    </sheetView>
  </sheetViews>
  <sheetFormatPr defaultRowHeight="11.25" x14ac:dyDescent="0.2"/>
  <cols>
    <col min="2" max="2" width="15.5" bestFit="1" customWidth="1"/>
    <col min="3" max="3" width="19.1640625" bestFit="1" customWidth="1"/>
    <col min="4" max="4" width="18" bestFit="1" customWidth="1"/>
    <col min="5" max="5" width="25.6640625" bestFit="1" customWidth="1"/>
    <col min="6" max="6" width="18" bestFit="1" customWidth="1"/>
    <col min="7" max="7" width="14.83203125" bestFit="1" customWidth="1"/>
    <col min="8" max="9" width="13.5" bestFit="1" customWidth="1"/>
    <col min="10" max="10" width="13.6640625" customWidth="1"/>
    <col min="11" max="11" width="15.83203125" customWidth="1"/>
    <col min="13" max="13" width="13" bestFit="1" customWidth="1"/>
    <col min="14" max="15" width="14.33203125" bestFit="1" customWidth="1"/>
    <col min="16" max="16" width="10.83203125" bestFit="1" customWidth="1"/>
    <col min="17" max="17" width="11.1640625" bestFit="1" customWidth="1"/>
  </cols>
  <sheetData>
    <row r="1" spans="1:16" x14ac:dyDescent="0.2">
      <c r="A1" s="211" t="str">
        <f>'Distribution 1 Year'!A1:F1</f>
        <v>SAN DIEGO GAS &amp; ELECTRIC COMPANY</v>
      </c>
      <c r="B1" s="211"/>
      <c r="C1" s="211"/>
      <c r="D1" s="211"/>
      <c r="E1" s="211"/>
      <c r="F1" s="211"/>
      <c r="G1" s="211"/>
    </row>
    <row r="2" spans="1:16" x14ac:dyDescent="0.2">
      <c r="A2" s="211" t="str">
        <f>'Distribution 1 Year'!A2:F2</f>
        <v>TEST YEAR 2019 GENERAL RATE CASE PHASE 2, APPLICATION 19-03-002</v>
      </c>
      <c r="B2" s="211"/>
      <c r="C2" s="211"/>
      <c r="D2" s="211"/>
      <c r="E2" s="211"/>
      <c r="F2" s="211"/>
      <c r="G2" s="72"/>
    </row>
    <row r="3" spans="1:16" x14ac:dyDescent="0.2">
      <c r="A3" s="211" t="str">
        <f>'Distribution 1 Year'!A3:F3</f>
        <v>REVENUE ALLOCATION WORKPAPERS - CHAPTER 2</v>
      </c>
      <c r="B3" s="211"/>
      <c r="C3" s="211"/>
      <c r="D3" s="211"/>
      <c r="E3" s="211"/>
      <c r="F3" s="211"/>
      <c r="G3" s="212"/>
      <c r="M3" s="93"/>
      <c r="N3" s="93"/>
      <c r="O3" s="93"/>
      <c r="P3" s="93"/>
    </row>
    <row r="4" spans="1:16" x14ac:dyDescent="0.2">
      <c r="M4" s="115"/>
      <c r="N4" s="115"/>
      <c r="O4" s="115"/>
      <c r="P4" s="93"/>
    </row>
    <row r="5" spans="1:16" ht="15" x14ac:dyDescent="0.25">
      <c r="M5" s="79"/>
      <c r="N5" s="79"/>
      <c r="O5" s="79"/>
      <c r="P5" s="79"/>
    </row>
    <row r="6" spans="1:16" ht="15" x14ac:dyDescent="0.25">
      <c r="B6" s="33"/>
      <c r="C6" s="4" t="s">
        <v>7</v>
      </c>
      <c r="D6" s="4" t="s">
        <v>8</v>
      </c>
      <c r="E6" s="4" t="s">
        <v>9</v>
      </c>
      <c r="F6" s="4"/>
      <c r="G6" s="4"/>
      <c r="M6" s="80"/>
      <c r="N6" s="80"/>
      <c r="O6" s="80"/>
      <c r="P6" s="80"/>
    </row>
    <row r="7" spans="1:16" ht="15" x14ac:dyDescent="0.25">
      <c r="B7" s="15" t="s">
        <v>2</v>
      </c>
      <c r="C7" s="37">
        <v>0.37698470996427319</v>
      </c>
      <c r="D7" s="37">
        <v>0.31445086254271098</v>
      </c>
      <c r="E7" s="97">
        <f>(D7-C7)/C7</f>
        <v>-0.16587900190299107</v>
      </c>
      <c r="F7" s="37"/>
      <c r="G7" s="97"/>
      <c r="H7" s="93"/>
      <c r="I7" s="93"/>
      <c r="J7" s="93"/>
      <c r="K7" s="93"/>
      <c r="M7" s="80"/>
      <c r="N7" s="80"/>
      <c r="O7" s="80"/>
      <c r="P7" s="80"/>
    </row>
    <row r="8" spans="1:16" ht="15" x14ac:dyDescent="0.25">
      <c r="B8" s="15" t="s">
        <v>10</v>
      </c>
      <c r="C8" s="37">
        <v>0.11538174511072351</v>
      </c>
      <c r="D8" s="37">
        <v>0.13030453235273948</v>
      </c>
      <c r="E8" s="97">
        <f>(D8-C8)/C8</f>
        <v>0.1293340400398317</v>
      </c>
      <c r="F8" s="37"/>
      <c r="G8" s="97"/>
      <c r="H8" s="93"/>
      <c r="I8" s="93"/>
      <c r="J8" s="93"/>
      <c r="K8" s="93"/>
      <c r="M8" s="80"/>
      <c r="N8" s="80"/>
      <c r="O8" s="80"/>
      <c r="P8" s="80"/>
    </row>
    <row r="9" spans="1:16" ht="15" x14ac:dyDescent="0.25">
      <c r="B9" s="15" t="s">
        <v>11</v>
      </c>
      <c r="C9" s="37">
        <v>0.49252070187880376</v>
      </c>
      <c r="D9" s="37">
        <v>0.53703393525452858</v>
      </c>
      <c r="E9" s="97">
        <f>(D9-C9)/C9</f>
        <v>9.0378400757412936E-2</v>
      </c>
      <c r="F9" s="37"/>
      <c r="G9" s="97"/>
      <c r="H9" s="93"/>
      <c r="I9" s="93"/>
      <c r="J9" s="93"/>
      <c r="K9" s="93"/>
      <c r="M9" s="80"/>
      <c r="N9" s="80"/>
      <c r="O9" s="80"/>
      <c r="P9" s="80"/>
    </row>
    <row r="10" spans="1:16" ht="15" x14ac:dyDescent="0.25">
      <c r="B10" s="15" t="s">
        <v>3</v>
      </c>
      <c r="C10" s="37">
        <v>1.4331471863130708E-2</v>
      </c>
      <c r="D10" s="37">
        <v>1.767317033576659E-2</v>
      </c>
      <c r="E10" s="97">
        <f>(D10-C10)/C10</f>
        <v>0.23317203596043545</v>
      </c>
      <c r="F10" s="37"/>
      <c r="G10" s="97"/>
      <c r="H10" s="93"/>
      <c r="I10" s="93"/>
      <c r="J10" s="93"/>
      <c r="K10" s="93"/>
      <c r="M10" s="80"/>
      <c r="N10" s="80"/>
      <c r="O10" s="80"/>
      <c r="P10" s="80"/>
    </row>
    <row r="11" spans="1:16" ht="15" x14ac:dyDescent="0.25">
      <c r="B11" s="15" t="s">
        <v>12</v>
      </c>
      <c r="C11" s="37">
        <v>7.8137118306885012E-4</v>
      </c>
      <c r="D11" s="37">
        <v>5.3749951425425147E-4</v>
      </c>
      <c r="E11" s="97">
        <f>(D11-C11)/C11</f>
        <v>-0.31210732376485661</v>
      </c>
      <c r="F11" s="37"/>
      <c r="G11" s="97"/>
      <c r="H11" s="93"/>
      <c r="I11" s="93"/>
      <c r="J11" s="93"/>
      <c r="K11" s="93"/>
      <c r="M11" s="93"/>
      <c r="N11" s="93"/>
      <c r="O11" s="93"/>
      <c r="P11" s="93"/>
    </row>
    <row r="12" spans="1:16" x14ac:dyDescent="0.2">
      <c r="B12" s="93"/>
      <c r="C12" s="93"/>
      <c r="D12" s="93"/>
      <c r="E12" s="93"/>
      <c r="F12" s="93"/>
      <c r="G12" s="93"/>
      <c r="H12" s="93"/>
      <c r="I12" s="93"/>
      <c r="J12" s="93"/>
      <c r="K12" s="93"/>
      <c r="M12" s="93"/>
      <c r="N12" s="93"/>
      <c r="O12" s="93"/>
      <c r="P12" s="93"/>
    </row>
    <row r="13" spans="1:16" x14ac:dyDescent="0.2">
      <c r="B13" s="93"/>
      <c r="C13" s="93"/>
      <c r="D13" s="93"/>
      <c r="E13" s="93"/>
      <c r="F13" s="93"/>
      <c r="G13" s="93"/>
      <c r="H13" s="93"/>
      <c r="I13" s="93"/>
      <c r="J13" s="93"/>
      <c r="K13" s="93"/>
      <c r="M13" s="115"/>
      <c r="N13" s="115"/>
      <c r="O13" s="115"/>
      <c r="P13" s="93"/>
    </row>
    <row r="14" spans="1:16" ht="15" x14ac:dyDescent="0.25">
      <c r="B14" s="93"/>
      <c r="C14" s="93"/>
      <c r="D14" s="93"/>
      <c r="E14" s="93"/>
      <c r="F14" s="93"/>
      <c r="G14" s="93"/>
      <c r="H14" s="93"/>
      <c r="I14" s="93"/>
      <c r="J14" s="93"/>
      <c r="K14" s="93"/>
      <c r="M14" s="79"/>
      <c r="N14" s="79"/>
      <c r="O14" s="79"/>
      <c r="P14" s="79"/>
    </row>
    <row r="15" spans="1:16" ht="15" x14ac:dyDescent="0.25">
      <c r="B15" s="96"/>
      <c r="C15" s="15" t="s">
        <v>41</v>
      </c>
      <c r="D15" s="15" t="s">
        <v>42</v>
      </c>
      <c r="E15" s="15" t="s">
        <v>49</v>
      </c>
      <c r="F15" s="15" t="s">
        <v>43</v>
      </c>
      <c r="G15" s="15" t="s">
        <v>109</v>
      </c>
      <c r="H15" s="15" t="s">
        <v>116</v>
      </c>
      <c r="I15" s="15" t="s">
        <v>121</v>
      </c>
      <c r="J15" s="15" t="s">
        <v>135</v>
      </c>
      <c r="K15" s="15" t="s">
        <v>163</v>
      </c>
      <c r="M15" s="80"/>
      <c r="N15" s="80"/>
      <c r="O15" s="80"/>
      <c r="P15" s="113"/>
    </row>
    <row r="16" spans="1:16" ht="15" x14ac:dyDescent="0.25">
      <c r="B16" s="15" t="s">
        <v>2</v>
      </c>
      <c r="C16" s="37">
        <f>'PPP - CARE'!E7</f>
        <v>-2.3816589030186932E-2</v>
      </c>
      <c r="D16" s="37">
        <f>'PPP - ESAP'!E7</f>
        <v>-2.1955119619730047E-2</v>
      </c>
      <c r="E16" s="37">
        <f>'PPP-EE and EPEEBA'!E7</f>
        <v>-0.43866444800780169</v>
      </c>
      <c r="F16" s="37">
        <f>'PPP- EPIC'!E7</f>
        <v>-2.2074847803960046E-2</v>
      </c>
      <c r="G16" s="37">
        <f>'PPP - SGIP'!E7</f>
        <v>-0.76617951279345264</v>
      </c>
      <c r="H16" s="37">
        <f>'PPP - CSI'!E7</f>
        <v>0</v>
      </c>
      <c r="I16" s="37">
        <f>'PPP - FERA'!E7</f>
        <v>-2.3816589030186932E-2</v>
      </c>
      <c r="J16" s="37">
        <f>'PPP - Food Bank'!E7</f>
        <v>-2.3816589030186932E-2</v>
      </c>
      <c r="K16" s="37">
        <f>'PPP - TMNB'!E7</f>
        <v>6.0694153286429695E-3</v>
      </c>
      <c r="M16" s="80"/>
      <c r="N16" s="80"/>
      <c r="O16" s="80"/>
      <c r="P16" s="113"/>
    </row>
    <row r="17" spans="2:16" ht="15" x14ac:dyDescent="0.25">
      <c r="B17" s="15" t="s">
        <v>10</v>
      </c>
      <c r="C17" s="37">
        <f>'PPP - CARE'!E8</f>
        <v>3.7706196404987118E-2</v>
      </c>
      <c r="D17" s="37">
        <f>'PPP - ESAP'!E8</f>
        <v>3.8553938946388297E-2</v>
      </c>
      <c r="E17" s="37">
        <f>'PPP-EE and EPEEBA'!E8</f>
        <v>0.37109773009852598</v>
      </c>
      <c r="F17" s="37">
        <f>'PPP- EPIC'!E8</f>
        <v>3.8426803495010313E-2</v>
      </c>
      <c r="G17" s="37">
        <f>'PPP - SGIP'!E8</f>
        <v>-1</v>
      </c>
      <c r="H17" s="37">
        <f>'PPP - CSI'!E8</f>
        <v>0</v>
      </c>
      <c r="I17" s="37">
        <f>'PPP - FERA'!E8</f>
        <v>3.7706196404987118E-2</v>
      </c>
      <c r="J17" s="37">
        <f>'PPP - Food Bank'!E8</f>
        <v>3.7706196404987118E-2</v>
      </c>
      <c r="K17" s="37">
        <f>'PPP - TMNB'!E8</f>
        <v>1.1720691157499581E-2</v>
      </c>
      <c r="M17" s="80"/>
      <c r="N17" s="80"/>
      <c r="O17" s="80"/>
      <c r="P17" s="113"/>
    </row>
    <row r="18" spans="2:16" ht="15" x14ac:dyDescent="0.25">
      <c r="B18" s="15" t="s">
        <v>11</v>
      </c>
      <c r="C18" s="37">
        <f>'PPP - CARE'!E9</f>
        <v>2.1450899201131469E-3</v>
      </c>
      <c r="D18" s="37">
        <f>'PPP - ESAP'!E9</f>
        <v>3.1552560856615269E-3</v>
      </c>
      <c r="E18" s="37">
        <f>'PPP-EE and EPEEBA'!E9</f>
        <v>0.37109773009852604</v>
      </c>
      <c r="F18" s="37">
        <f>'PPP- EPIC'!E9</f>
        <v>3.0324539937315901E-3</v>
      </c>
      <c r="G18" s="37">
        <f>'PPP - SGIP'!E9</f>
        <v>0.72637415214355727</v>
      </c>
      <c r="H18" s="37">
        <f>'PPP - CSI'!E9</f>
        <v>0</v>
      </c>
      <c r="I18" s="37">
        <f>'PPP - FERA'!E9</f>
        <v>2.1450899201131469E-3</v>
      </c>
      <c r="J18" s="37">
        <f>'PPP - Food Bank'!E9</f>
        <v>2.1450899201131469E-3</v>
      </c>
      <c r="K18" s="37">
        <f>'PPP - TMNB'!E9</f>
        <v>-8.5718057554694544E-3</v>
      </c>
      <c r="M18" s="80"/>
      <c r="N18" s="80"/>
      <c r="O18" s="80"/>
      <c r="P18" s="113"/>
    </row>
    <row r="19" spans="2:16" ht="15" x14ac:dyDescent="0.25">
      <c r="B19" s="15" t="s">
        <v>3</v>
      </c>
      <c r="C19" s="37">
        <f>'PPP - CARE'!E10</f>
        <v>0.12656015304645285</v>
      </c>
      <c r="D19" s="37">
        <f>'PPP - ESAP'!E10</f>
        <v>0.12775286880820266</v>
      </c>
      <c r="E19" s="37">
        <f>'PPP-EE and EPEEBA'!E10</f>
        <v>0.63380890317036509</v>
      </c>
      <c r="F19" s="37">
        <f>'PPP- EPIC'!E10</f>
        <v>0.12761481399502256</v>
      </c>
      <c r="G19" s="37">
        <f>'PPP - SGIP'!E10</f>
        <v>1.5004665205209671</v>
      </c>
      <c r="H19" s="37">
        <f>'PPP - CSI'!E10</f>
        <v>0</v>
      </c>
      <c r="I19" s="37">
        <f>'PPP - FERA'!E10</f>
        <v>0.12656015304645285</v>
      </c>
      <c r="J19" s="37">
        <f>'PPP - Food Bank'!E10</f>
        <v>0.12656015304645285</v>
      </c>
      <c r="K19" s="37">
        <f>'PPP - TMNB'!E10</f>
        <v>1.7067607531285403E-2</v>
      </c>
      <c r="M19" s="80"/>
      <c r="N19" s="80"/>
      <c r="O19" s="80"/>
      <c r="P19" s="113"/>
    </row>
    <row r="20" spans="2:16" ht="15" x14ac:dyDescent="0.25">
      <c r="B20" s="15" t="s">
        <v>12</v>
      </c>
      <c r="C20" s="37"/>
      <c r="D20" s="37"/>
      <c r="E20" s="37">
        <f>'PPP-EE and EPEEBA'!E11</f>
        <v>-0.97931572914906795</v>
      </c>
      <c r="F20" s="37">
        <f>'PPP- EPIC'!E11</f>
        <v>2.7589969951465641E-2</v>
      </c>
      <c r="G20" s="37">
        <f>'PPP - SGIP'!E11</f>
        <v>-1</v>
      </c>
      <c r="H20" s="37">
        <f>'PPP - CSI'!E11</f>
        <v>0</v>
      </c>
      <c r="I20" s="37">
        <f>'PPP - FERA'!E11</f>
        <v>0</v>
      </c>
      <c r="J20" s="37">
        <f>'PPP - Food Bank'!E11</f>
        <v>0</v>
      </c>
      <c r="K20" s="37">
        <f>'PPP - TMNB'!E11</f>
        <v>0</v>
      </c>
      <c r="M20" s="93"/>
      <c r="N20" s="93"/>
      <c r="O20" s="93"/>
      <c r="P20" s="114"/>
    </row>
    <row r="21" spans="2:16" ht="15" x14ac:dyDescent="0.25">
      <c r="B21" s="15" t="s">
        <v>52</v>
      </c>
      <c r="C21" s="197">
        <v>124112231</v>
      </c>
      <c r="D21" s="197">
        <v>13145043</v>
      </c>
      <c r="E21" s="197">
        <v>71387666</v>
      </c>
      <c r="F21" s="197">
        <v>16280000</v>
      </c>
      <c r="G21" s="197">
        <v>0</v>
      </c>
      <c r="H21" s="197">
        <v>0</v>
      </c>
      <c r="I21" s="197">
        <v>2824892</v>
      </c>
      <c r="J21" s="197">
        <v>46645</v>
      </c>
      <c r="K21" s="197">
        <v>21354984</v>
      </c>
      <c r="M21" s="115"/>
      <c r="N21" s="115"/>
      <c r="O21" s="115"/>
      <c r="P21" s="114"/>
    </row>
    <row r="22" spans="2:16" ht="15" x14ac:dyDescent="0.25">
      <c r="B22" s="15" t="s">
        <v>51</v>
      </c>
      <c r="C22" s="37">
        <f>C21/(SUM($C$21:$K$21))</f>
        <v>0.49813968781021917</v>
      </c>
      <c r="D22" s="37">
        <f t="shared" ref="D22:J22" si="0">D21/(SUM($C$21:$K$21))</f>
        <v>5.2759245108339944E-2</v>
      </c>
      <c r="E22" s="37">
        <f t="shared" si="0"/>
        <v>0.28652316833092945</v>
      </c>
      <c r="F22" s="37">
        <f t="shared" si="0"/>
        <v>6.5341780195300556E-2</v>
      </c>
      <c r="G22" s="37">
        <f t="shared" si="0"/>
        <v>0</v>
      </c>
      <c r="H22" s="37">
        <f t="shared" si="0"/>
        <v>0</v>
      </c>
      <c r="I22" s="37">
        <f t="shared" si="0"/>
        <v>1.1338051114217628E-2</v>
      </c>
      <c r="J22" s="37">
        <f t="shared" si="0"/>
        <v>1.8721543840355005E-4</v>
      </c>
      <c r="K22" s="37">
        <f>K21/(SUM($C$21:$K$21))</f>
        <v>8.5710852002589696E-2</v>
      </c>
      <c r="M22" s="79"/>
      <c r="N22" s="79"/>
      <c r="O22" s="79"/>
      <c r="P22" s="99"/>
    </row>
    <row r="23" spans="2:16" ht="15" x14ac:dyDescent="0.25">
      <c r="B23" s="93"/>
      <c r="C23" s="93"/>
      <c r="D23" s="93"/>
      <c r="E23" s="93"/>
      <c r="F23" s="93"/>
      <c r="G23" s="93"/>
      <c r="H23" s="93"/>
      <c r="I23" s="93"/>
      <c r="J23" s="93"/>
      <c r="K23" s="93"/>
      <c r="M23" s="80"/>
      <c r="N23" s="80"/>
      <c r="O23" s="80"/>
      <c r="P23" s="113"/>
    </row>
    <row r="24" spans="2:16" ht="15" x14ac:dyDescent="0.25">
      <c r="M24" s="80"/>
      <c r="N24" s="80"/>
      <c r="O24" s="80"/>
      <c r="P24" s="113"/>
    </row>
    <row r="25" spans="2:16" ht="15" x14ac:dyDescent="0.25">
      <c r="M25" s="80"/>
      <c r="N25" s="80"/>
      <c r="O25" s="80"/>
      <c r="P25" s="113"/>
    </row>
    <row r="26" spans="2:16" ht="15" x14ac:dyDescent="0.25">
      <c r="M26" s="80"/>
      <c r="N26" s="80"/>
      <c r="O26" s="80"/>
      <c r="P26" s="113"/>
    </row>
    <row r="27" spans="2:16" ht="15" x14ac:dyDescent="0.25">
      <c r="M27" s="80"/>
      <c r="N27" s="80"/>
      <c r="O27" s="80"/>
      <c r="P27" s="113"/>
    </row>
    <row r="28" spans="2:16" x14ac:dyDescent="0.2">
      <c r="M28" s="93"/>
      <c r="N28" s="93"/>
      <c r="O28" s="93"/>
      <c r="P28" s="114"/>
    </row>
    <row r="29" spans="2:16" x14ac:dyDescent="0.2">
      <c r="M29" s="115"/>
      <c r="N29" s="116"/>
      <c r="O29" s="116"/>
      <c r="P29" s="114"/>
    </row>
    <row r="30" spans="2:16" ht="15" x14ac:dyDescent="0.25">
      <c r="M30" s="79"/>
      <c r="N30" s="79"/>
      <c r="O30" s="79"/>
      <c r="P30" s="99"/>
    </row>
    <row r="31" spans="2:16" ht="15" x14ac:dyDescent="0.25">
      <c r="M31" s="80"/>
      <c r="N31" s="80"/>
      <c r="O31" s="80"/>
      <c r="P31" s="113"/>
    </row>
    <row r="32" spans="2:16" ht="15" x14ac:dyDescent="0.25">
      <c r="M32" s="80"/>
      <c r="N32" s="80"/>
      <c r="O32" s="80"/>
      <c r="P32" s="113"/>
    </row>
    <row r="33" spans="13:17" ht="15" x14ac:dyDescent="0.25">
      <c r="M33" s="80"/>
      <c r="N33" s="80"/>
      <c r="O33" s="80"/>
      <c r="P33" s="113"/>
    </row>
    <row r="34" spans="13:17" ht="15" x14ac:dyDescent="0.25">
      <c r="M34" s="80"/>
      <c r="N34" s="80"/>
      <c r="O34" s="80"/>
      <c r="P34" s="113"/>
    </row>
    <row r="35" spans="13:17" ht="15" x14ac:dyDescent="0.25">
      <c r="M35" s="80"/>
      <c r="N35" s="80"/>
      <c r="O35" s="80"/>
      <c r="P35" s="113"/>
    </row>
    <row r="36" spans="13:17" x14ac:dyDescent="0.2">
      <c r="M36" s="93"/>
      <c r="N36" s="93"/>
      <c r="O36" s="93"/>
      <c r="P36" s="114"/>
    </row>
    <row r="37" spans="13:17" x14ac:dyDescent="0.2">
      <c r="M37" s="115"/>
      <c r="N37" s="116"/>
      <c r="O37" s="116"/>
      <c r="P37" s="114"/>
      <c r="Q37" s="93"/>
    </row>
    <row r="38" spans="13:17" ht="15" x14ac:dyDescent="0.25">
      <c r="M38" s="79"/>
      <c r="N38" s="79"/>
      <c r="O38" s="79"/>
      <c r="P38" s="99"/>
    </row>
    <row r="39" spans="13:17" ht="15" x14ac:dyDescent="0.25">
      <c r="M39" s="80"/>
      <c r="N39" s="80"/>
      <c r="O39" s="80"/>
      <c r="P39" s="113"/>
    </row>
    <row r="40" spans="13:17" ht="15" x14ac:dyDescent="0.25">
      <c r="M40" s="80"/>
      <c r="N40" s="80"/>
      <c r="O40" s="80"/>
      <c r="P40" s="113"/>
    </row>
    <row r="41" spans="13:17" ht="15" x14ac:dyDescent="0.25">
      <c r="M41" s="80"/>
      <c r="N41" s="80"/>
      <c r="O41" s="80"/>
      <c r="P41" s="113"/>
    </row>
    <row r="42" spans="13:17" ht="15" x14ac:dyDescent="0.25">
      <c r="M42" s="80"/>
      <c r="N42" s="80"/>
      <c r="O42" s="80"/>
      <c r="P42" s="113"/>
    </row>
    <row r="43" spans="13:17" ht="15" x14ac:dyDescent="0.25">
      <c r="M43" s="80"/>
      <c r="N43" s="80"/>
      <c r="O43" s="80"/>
      <c r="P43" s="113"/>
    </row>
  </sheetData>
  <mergeCells count="3">
    <mergeCell ref="A1:G1"/>
    <mergeCell ref="A3:G3"/>
    <mergeCell ref="A2:F2"/>
  </mergeCells>
  <pageMargins left="0.7" right="0.7" top="0.75" bottom="0.75" header="0.3" footer="0.3"/>
  <pageSetup orientation="portrait" r:id="rId1"/>
  <headerFooter>
    <oddFooter>&amp;L&amp;F
&amp;A&amp;R&amp;P of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F18"/>
  <sheetViews>
    <sheetView zoomScale="85" zoomScaleNormal="85" workbookViewId="0">
      <selection activeCell="E11" sqref="E11"/>
    </sheetView>
  </sheetViews>
  <sheetFormatPr defaultColWidth="9.33203125" defaultRowHeight="15" x14ac:dyDescent="0.25"/>
  <cols>
    <col min="1" max="1" width="9.33203125" style="3"/>
    <col min="2" max="2" width="15.83203125" style="3" customWidth="1"/>
    <col min="3" max="3" width="25" style="3" bestFit="1" customWidth="1"/>
    <col min="4" max="4" width="14.1640625" style="3" bestFit="1" customWidth="1"/>
    <col min="5" max="5" width="25.5" style="3" bestFit="1" customWidth="1"/>
    <col min="6" max="16384" width="9.33203125" style="3"/>
  </cols>
  <sheetData>
    <row r="1" spans="1:6" x14ac:dyDescent="0.25">
      <c r="A1" s="208" t="str">
        <f>'Distribution 1 Year'!A1:F1</f>
        <v>SAN DIEGO GAS &amp; ELECTRIC COMPANY</v>
      </c>
      <c r="B1" s="208"/>
      <c r="C1" s="208"/>
      <c r="D1" s="208"/>
      <c r="E1" s="208"/>
      <c r="F1" s="208"/>
    </row>
    <row r="2" spans="1:6" x14ac:dyDescent="0.25">
      <c r="A2" s="208" t="str">
        <f>'Distribution 1 Year'!A2:F2</f>
        <v>TEST YEAR 2019 GENERAL RATE CASE PHASE 2, APPLICATION 19-03-002</v>
      </c>
      <c r="B2" s="208"/>
      <c r="C2" s="208"/>
      <c r="D2" s="208"/>
      <c r="E2" s="208"/>
      <c r="F2" s="208"/>
    </row>
    <row r="3" spans="1:6" x14ac:dyDescent="0.25">
      <c r="A3" s="208" t="str">
        <f>'Distribution 1 Year'!A3:F3</f>
        <v>REVENUE ALLOCATION WORKPAPERS - CHAPTER 2</v>
      </c>
      <c r="B3" s="208"/>
      <c r="C3" s="208"/>
      <c r="D3" s="208"/>
      <c r="E3" s="208"/>
      <c r="F3" s="208"/>
    </row>
    <row r="6" spans="1:6" x14ac:dyDescent="0.25">
      <c r="B6" s="33"/>
      <c r="C6" s="4" t="s">
        <v>7</v>
      </c>
      <c r="D6" s="4" t="s">
        <v>8</v>
      </c>
      <c r="E6" s="4" t="s">
        <v>9</v>
      </c>
    </row>
    <row r="7" spans="1:6" x14ac:dyDescent="0.25">
      <c r="B7" s="4" t="s">
        <v>2</v>
      </c>
      <c r="C7" s="36">
        <v>0.46049962911213632</v>
      </c>
      <c r="D7" s="37">
        <v>0.25849481349986364</v>
      </c>
      <c r="E7" s="34">
        <f>(D7-C7)/C7</f>
        <v>-0.43866444800780169</v>
      </c>
    </row>
    <row r="8" spans="1:6" x14ac:dyDescent="0.25">
      <c r="B8" s="4" t="s">
        <v>10</v>
      </c>
      <c r="C8" s="36">
        <v>0.11302169887200222</v>
      </c>
      <c r="D8" s="37">
        <v>0.15496379477528138</v>
      </c>
      <c r="E8" s="34">
        <f>(D8-C8)/C8</f>
        <v>0.37109773009852598</v>
      </c>
    </row>
    <row r="9" spans="1:6" x14ac:dyDescent="0.25">
      <c r="B9" s="4" t="s">
        <v>11</v>
      </c>
      <c r="C9" s="36">
        <v>0.41445398809380962</v>
      </c>
      <c r="D9" s="37">
        <v>0.5682569223057039</v>
      </c>
      <c r="E9" s="34">
        <f>(D9-C9)/C9</f>
        <v>0.37109773009852604</v>
      </c>
    </row>
    <row r="10" spans="1:6" x14ac:dyDescent="0.25">
      <c r="B10" s="4" t="s">
        <v>3</v>
      </c>
      <c r="C10" s="36">
        <v>1.118062872431484E-2</v>
      </c>
      <c r="D10" s="37">
        <v>1.8267010752827908E-2</v>
      </c>
      <c r="E10" s="34">
        <f>(D10-C10)/C10</f>
        <v>0.63380890317036509</v>
      </c>
    </row>
    <row r="11" spans="1:6" x14ac:dyDescent="0.25">
      <c r="B11" s="4" t="s">
        <v>12</v>
      </c>
      <c r="C11" s="36">
        <v>8.4405519773694078E-4</v>
      </c>
      <c r="D11" s="37">
        <v>1.745866632312787E-5</v>
      </c>
      <c r="E11" s="34">
        <f>(D11-C11)/C11</f>
        <v>-0.97931572914906795</v>
      </c>
    </row>
    <row r="12" spans="1:6" x14ac:dyDescent="0.25">
      <c r="B12" s="4"/>
      <c r="C12" s="16"/>
      <c r="D12" s="16"/>
      <c r="E12" s="7"/>
    </row>
    <row r="13" spans="1:6" x14ac:dyDescent="0.25">
      <c r="B13" s="12" t="s">
        <v>20</v>
      </c>
    </row>
    <row r="14" spans="1:6" x14ac:dyDescent="0.25">
      <c r="B14" s="12"/>
    </row>
    <row r="15" spans="1:6" x14ac:dyDescent="0.25">
      <c r="B15" s="4"/>
      <c r="C15" s="17"/>
    </row>
    <row r="16" spans="1:6" x14ac:dyDescent="0.25">
      <c r="B16" s="4"/>
      <c r="C16" s="17"/>
    </row>
    <row r="17" spans="2:3" x14ac:dyDescent="0.25">
      <c r="B17" s="18"/>
    </row>
    <row r="18" spans="2:3" x14ac:dyDescent="0.25">
      <c r="C18" s="98"/>
    </row>
  </sheetData>
  <mergeCells count="3">
    <mergeCell ref="A1:F1"/>
    <mergeCell ref="A2:F2"/>
    <mergeCell ref="A3:F3"/>
  </mergeCells>
  <pageMargins left="0.7" right="0.7" top="0.75" bottom="0.75" header="0.3" footer="0.3"/>
  <pageSetup orientation="portrait" r:id="rId1"/>
  <headerFooter>
    <oddFooter>&amp;L&amp;F
&amp;A&amp;R&amp;P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1</vt:i4>
      </vt:variant>
    </vt:vector>
  </HeadingPairs>
  <TitlesOfParts>
    <vt:vector size="21" baseType="lpstr">
      <vt:lpstr>Description</vt:lpstr>
      <vt:lpstr>Distribution 1 Year</vt:lpstr>
      <vt:lpstr>Distribution 3 Year</vt:lpstr>
      <vt:lpstr>Misc. Programs</vt:lpstr>
      <vt:lpstr>Commodity</vt:lpstr>
      <vt:lpstr>CTC</vt:lpstr>
      <vt:lpstr>LGC</vt:lpstr>
      <vt:lpstr>Total PPP</vt:lpstr>
      <vt:lpstr>PPP-EE and EPEEBA</vt:lpstr>
      <vt:lpstr>PPP - CARE</vt:lpstr>
      <vt:lpstr>PPP - FERA</vt:lpstr>
      <vt:lpstr>PPP - ESAP</vt:lpstr>
      <vt:lpstr>PPP- EPIC</vt:lpstr>
      <vt:lpstr>PPP - SGIP</vt:lpstr>
      <vt:lpstr>PPP - CSI</vt:lpstr>
      <vt:lpstr>PPP - Food Bank</vt:lpstr>
      <vt:lpstr>PPP - TMNB</vt:lpstr>
      <vt:lpstr>Sales %</vt:lpstr>
      <vt:lpstr>PPP Rates</vt:lpstr>
      <vt:lpstr>Testimony Tables</vt:lpstr>
      <vt:lpstr>'Testimony Tables'!_ftnref1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JDowney</dc:creator>
  <cp:lastModifiedBy>Montanez, Jennifer</cp:lastModifiedBy>
  <dcterms:created xsi:type="dcterms:W3CDTF">2015-01-02T21:41:09Z</dcterms:created>
  <dcterms:modified xsi:type="dcterms:W3CDTF">2020-03-11T19:03:25Z</dcterms:modified>
</cp:coreProperties>
</file>